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250" windowHeight="6195" activeTab="0"/>
  </bookViews>
  <sheets>
    <sheet name="A8,A9,A10" sheetId="1" r:id="rId1"/>
    <sheet name="A11" sheetId="2" r:id="rId2"/>
    <sheet name="A12-A15" sheetId="3" r:id="rId3"/>
    <sheet name="A16-A17" sheetId="4" r:id="rId4"/>
    <sheet name="A18" sheetId="5" r:id="rId5"/>
    <sheet name="A19" sheetId="6" r:id="rId6"/>
    <sheet name="A20" sheetId="7" r:id="rId7"/>
    <sheet name="A21" sheetId="8" r:id="rId8"/>
    <sheet name="A25" sheetId="9" r:id="rId9"/>
    <sheet name="A26" sheetId="10" r:id="rId10"/>
    <sheet name="A27" sheetId="11" r:id="rId11"/>
    <sheet name="A28" sheetId="12" r:id="rId12"/>
    <sheet name="A29" sheetId="13" r:id="rId13"/>
    <sheet name="B5" sheetId="14" r:id="rId14"/>
    <sheet name="B13" sheetId="15" r:id="rId15"/>
  </sheets>
  <definedNames>
    <definedName name="_xlnm.Print_Area" localSheetId="1">'A11'!$A$1:$J$339</definedName>
    <definedName name="_xlnm.Print_Area" localSheetId="2">'A12-A15'!$A$1:$J$135</definedName>
    <definedName name="_xlnm.Print_Area" localSheetId="3">'A16-A17'!$A$1:$J$68</definedName>
    <definedName name="_xlnm.Print_Area" localSheetId="4">'A18'!$A$1:$K$127</definedName>
    <definedName name="_xlnm.Print_Area" localSheetId="5">'A19'!$A$1:$J$68</definedName>
    <definedName name="_xlnm.Print_Area" localSheetId="6">'A20'!$A$1:$K$68</definedName>
    <definedName name="_xlnm.Print_Area" localSheetId="7">'A21'!$A$1:$O$55</definedName>
    <definedName name="_xlnm.Print_Area" localSheetId="8">'A25'!$A$1:$N$92</definedName>
    <definedName name="_xlnm.Print_Area" localSheetId="9">'A26'!$A$1:$L$336</definedName>
    <definedName name="_xlnm.Print_Area" localSheetId="10">'A27'!$A$1:$J$67</definedName>
    <definedName name="_xlnm.Print_Area" localSheetId="11">'A28'!$A$1:$J$271</definedName>
    <definedName name="_xlnm.Print_Area" localSheetId="12">'A29'!$A$1:$L$68</definedName>
    <definedName name="_xlnm.Print_Area" localSheetId="0">'A8,A9,A10'!$A$1:$J$201</definedName>
    <definedName name="_xlnm.Print_Area" localSheetId="14">'B13'!$A$1:$J$68</definedName>
    <definedName name="_xlnm.Print_Area" localSheetId="13">'B5'!$A$1:$K$68</definedName>
  </definedNames>
  <calcPr fullCalcOnLoad="1"/>
</workbook>
</file>

<file path=xl/sharedStrings.xml><?xml version="1.0" encoding="utf-8"?>
<sst xmlns="http://schemas.openxmlformats.org/spreadsheetml/2006/main" count="1818" uniqueCount="622">
  <si>
    <t>(Incorporated in Malaysia)</t>
  </si>
  <si>
    <t>A8.</t>
  </si>
  <si>
    <t>Group</t>
  </si>
  <si>
    <t>RM'000</t>
  </si>
  <si>
    <t>Bank</t>
  </si>
  <si>
    <t>Malaysian Government Treasury Bills</t>
  </si>
  <si>
    <t>Malaysian Government Securities</t>
  </si>
  <si>
    <t>Quoted securities:</t>
  </si>
  <si>
    <t>Unquoted securities:</t>
  </si>
  <si>
    <t>Shares</t>
  </si>
  <si>
    <t>A9.</t>
  </si>
  <si>
    <t>A10.</t>
  </si>
  <si>
    <t>Overdrafts</t>
  </si>
  <si>
    <t>Loans, Advances and Financing</t>
  </si>
  <si>
    <t>A11.</t>
  </si>
  <si>
    <t>Term loans</t>
  </si>
  <si>
    <t xml:space="preserve"> - Housing loans/financing</t>
  </si>
  <si>
    <t xml:space="preserve"> - Syndicated term loan/financing</t>
  </si>
  <si>
    <t xml:space="preserve"> - Hire purchase receivables</t>
  </si>
  <si>
    <t xml:space="preserve"> - Other term loans/financing</t>
  </si>
  <si>
    <t>Credit card receivables</t>
  </si>
  <si>
    <t>Bills receivables</t>
  </si>
  <si>
    <t>Trust receipts</t>
  </si>
  <si>
    <t>Revolving credits</t>
  </si>
  <si>
    <t>Unearned interest and income</t>
  </si>
  <si>
    <t>Allowances for bad and doubtful</t>
  </si>
  <si>
    <t>Net loans, advances and financing</t>
  </si>
  <si>
    <t>A11a.</t>
  </si>
  <si>
    <t>By type of customer</t>
  </si>
  <si>
    <t>Domestic banking institutions</t>
  </si>
  <si>
    <t xml:space="preserve"> - Stockbroking companies</t>
  </si>
  <si>
    <t xml:space="preserve"> - Others</t>
  </si>
  <si>
    <t>Domestic business enterprise</t>
  </si>
  <si>
    <t xml:space="preserve"> - Small and medium enterprise</t>
  </si>
  <si>
    <t>Government and statutory bodies</t>
  </si>
  <si>
    <t>Individuals</t>
  </si>
  <si>
    <t>Other domestic entities</t>
  </si>
  <si>
    <t>Foreign entities</t>
  </si>
  <si>
    <t>A11b.</t>
  </si>
  <si>
    <t>By interest/profit rate sensitivity</t>
  </si>
  <si>
    <t>Fixed rate</t>
  </si>
  <si>
    <t xml:space="preserve"> - Other fixed rate loans/financing</t>
  </si>
  <si>
    <t>Variable rate</t>
  </si>
  <si>
    <t xml:space="preserve"> - Base lending rate plus</t>
  </si>
  <si>
    <t xml:space="preserve"> - Cost plus</t>
  </si>
  <si>
    <t xml:space="preserve"> - Other variable rates</t>
  </si>
  <si>
    <t>A11c.</t>
  </si>
  <si>
    <t>Mining and quarrying</t>
  </si>
  <si>
    <t>Manufacturing</t>
  </si>
  <si>
    <t>Electricity, gas and water</t>
  </si>
  <si>
    <t>Construction</t>
  </si>
  <si>
    <t>Real estate</t>
  </si>
  <si>
    <t>Purchase of landed properties</t>
  </si>
  <si>
    <t>(of which: - residential</t>
  </si>
  <si>
    <t>General commerce</t>
  </si>
  <si>
    <t>Transport, storage and communication</t>
  </si>
  <si>
    <t>Finance, insurance and business services</t>
  </si>
  <si>
    <t>Purchase of securities</t>
  </si>
  <si>
    <t>Purchase of transport vehicles</t>
  </si>
  <si>
    <t>Consumption credit</t>
  </si>
  <si>
    <t>Others</t>
  </si>
  <si>
    <t>A11d.</t>
  </si>
  <si>
    <t>Non-performing loans by sector</t>
  </si>
  <si>
    <t>A11e.</t>
  </si>
  <si>
    <t>Movement in non-performing loans, advances and financing ("NPL") are as follows:</t>
  </si>
  <si>
    <t>Non-performing during the period/year</t>
  </si>
  <si>
    <t>Reclassified as performing</t>
  </si>
  <si>
    <t>Recoveries</t>
  </si>
  <si>
    <t>Amount written off</t>
  </si>
  <si>
    <t>Loans converted to investment securities</t>
  </si>
  <si>
    <t>Exchange differences</t>
  </si>
  <si>
    <t>Closing balance</t>
  </si>
  <si>
    <t>Specific allowance</t>
  </si>
  <si>
    <t>Net non-performing loans, advances and</t>
  </si>
  <si>
    <t>Net NPL as a% of gross loans, advances</t>
  </si>
  <si>
    <t>A11f.</t>
  </si>
  <si>
    <t>Movement in allowance for bad and doubtful debts (and financing) accounts are as follows:</t>
  </si>
  <si>
    <t>General Allowance</t>
  </si>
  <si>
    <t>Allowance made during the period/year</t>
  </si>
  <si>
    <t>Amount written back</t>
  </si>
  <si>
    <t xml:space="preserve">As % of gross loans, advances and </t>
  </si>
  <si>
    <t>Movement in allowance for bad and doubtful debts (and financing) accounts are as follows:(continued)</t>
  </si>
  <si>
    <t>Amount transferred to accumulated</t>
  </si>
  <si>
    <t xml:space="preserve">   impairment losses in value of securities</t>
  </si>
  <si>
    <t>A12.</t>
  </si>
  <si>
    <t>Other Assets</t>
  </si>
  <si>
    <t>Interest/Income receivable</t>
  </si>
  <si>
    <t>Other debtors, deposits and prepayments</t>
  </si>
  <si>
    <t>Foreclosed properties</t>
  </si>
  <si>
    <t>Derivatives</t>
  </si>
  <si>
    <t>A13.</t>
  </si>
  <si>
    <t>Deposits from Customers</t>
  </si>
  <si>
    <t>Business enterprise</t>
  </si>
  <si>
    <t>A14.</t>
  </si>
  <si>
    <t>Licensed banks</t>
  </si>
  <si>
    <t>Licensed finance companies</t>
  </si>
  <si>
    <t>Licensed merchant banks</t>
  </si>
  <si>
    <t>Other financial institutions</t>
  </si>
  <si>
    <t>A15.</t>
  </si>
  <si>
    <t>Other Liabilities</t>
  </si>
  <si>
    <t>Interest/Profit payable</t>
  </si>
  <si>
    <t>Profit Equalisation Reserves</t>
  </si>
  <si>
    <t>A16.</t>
  </si>
  <si>
    <t>Interest Income</t>
  </si>
  <si>
    <t>Loans, advances and financing</t>
  </si>
  <si>
    <t xml:space="preserve"> - Interest income other than recoveries</t>
  </si>
  <si>
    <t xml:space="preserve"> - Recoveries from NPLs</t>
  </si>
  <si>
    <t>Money at call and deposit placements</t>
  </si>
  <si>
    <t>Securities held-to-maturity</t>
  </si>
  <si>
    <t>Amortisation of premium less accretion</t>
  </si>
  <si>
    <t>Interest income suspended</t>
  </si>
  <si>
    <t>A17.</t>
  </si>
  <si>
    <t>Interest Expense</t>
  </si>
  <si>
    <t>Deposits and placements of banks and</t>
  </si>
  <si>
    <t>Deposits from customers</t>
  </si>
  <si>
    <t>Loans sold to Cagamas</t>
  </si>
  <si>
    <t>Subordinated notes</t>
  </si>
  <si>
    <t>A18.</t>
  </si>
  <si>
    <t>Other Operating Income</t>
  </si>
  <si>
    <t>Personnel costs</t>
  </si>
  <si>
    <t xml:space="preserve"> - Salaries, allowances and bonuses</t>
  </si>
  <si>
    <t xml:space="preserve"> - Pension costs</t>
  </si>
  <si>
    <t>Establishment costs</t>
  </si>
  <si>
    <t xml:space="preserve"> - Depreciation </t>
  </si>
  <si>
    <t xml:space="preserve"> - Rental</t>
  </si>
  <si>
    <t xml:space="preserve"> - Information technology expenses</t>
  </si>
  <si>
    <t>Marketing expenses</t>
  </si>
  <si>
    <t xml:space="preserve"> - Advertisement and publicity</t>
  </si>
  <si>
    <t>Administration and general expenses</t>
  </si>
  <si>
    <t>A19.</t>
  </si>
  <si>
    <t>Other Operating Expenses</t>
  </si>
  <si>
    <t>A20.</t>
  </si>
  <si>
    <t>Allowance for Losses on Loans, Advances and Financing</t>
  </si>
  <si>
    <t>Allowance for bad and doubtful debts</t>
  </si>
  <si>
    <t>Net write back of allowance in share</t>
  </si>
  <si>
    <t>Bad debts and financing written off</t>
  </si>
  <si>
    <t>Bad debts and financing recovered</t>
  </si>
  <si>
    <t>Revenue</t>
  </si>
  <si>
    <t>Malaysia</t>
  </si>
  <si>
    <t>A25.</t>
  </si>
  <si>
    <t>As at</t>
  </si>
  <si>
    <t>Notional</t>
  </si>
  <si>
    <t>Amount</t>
  </si>
  <si>
    <t>Credit</t>
  </si>
  <si>
    <t>Equivalent</t>
  </si>
  <si>
    <t>Amount*</t>
  </si>
  <si>
    <t>Risk</t>
  </si>
  <si>
    <t>Weighted</t>
  </si>
  <si>
    <t>Direct credit substitutes</t>
  </si>
  <si>
    <t>Certain transaction-related contingent items</t>
  </si>
  <si>
    <t xml:space="preserve">Short-term self-liquidating trade-related contingencies </t>
  </si>
  <si>
    <t>Obligations under underwriting agreements</t>
  </si>
  <si>
    <t>Irrevocable commitments to extend credit:</t>
  </si>
  <si>
    <t>Foreign exchange related contracts:</t>
  </si>
  <si>
    <t>Interest rate related contracts:</t>
  </si>
  <si>
    <t>* The credit equivalent amount is arrived at using the credit conversion factors as specified by Bank Negara Malaysia.</t>
  </si>
  <si>
    <t>A26.</t>
  </si>
  <si>
    <t>1 month</t>
  </si>
  <si>
    <t>&gt;1 - 3</t>
  </si>
  <si>
    <t>months</t>
  </si>
  <si>
    <t>years</t>
  </si>
  <si>
    <t>Total</t>
  </si>
  <si>
    <t>A27.</t>
  </si>
  <si>
    <t>Interest/Profit Rate Risk</t>
  </si>
  <si>
    <t>Non trading book</t>
  </si>
  <si>
    <t>Up to</t>
  </si>
  <si>
    <t>&gt;3 - 12</t>
  </si>
  <si>
    <t>&gt;1 - 5</t>
  </si>
  <si>
    <t>over 5</t>
  </si>
  <si>
    <t>Non-</t>
  </si>
  <si>
    <t>interest</t>
  </si>
  <si>
    <t>sensitive</t>
  </si>
  <si>
    <t>Trading</t>
  </si>
  <si>
    <t>book</t>
  </si>
  <si>
    <t>Effective</t>
  </si>
  <si>
    <t>rate</t>
  </si>
  <si>
    <t>%</t>
  </si>
  <si>
    <t>ASSETS</t>
  </si>
  <si>
    <t>Cash and short-term funds</t>
  </si>
  <si>
    <t>Deposits and placements with</t>
  </si>
  <si>
    <t>Securities purchased under resale</t>
  </si>
  <si>
    <t>agreements</t>
  </si>
  <si>
    <t>Other non-interest sensitive</t>
  </si>
  <si>
    <t>TOTAL ASSETS</t>
  </si>
  <si>
    <t>LIABILITIES AND</t>
  </si>
  <si>
    <t>Obligations on securities sold</t>
  </si>
  <si>
    <t>Bills and acceptances payable</t>
  </si>
  <si>
    <t>Recourse obligations on loans</t>
  </si>
  <si>
    <t>Total Liabilities</t>
  </si>
  <si>
    <t>Shareholders' equity</t>
  </si>
  <si>
    <t>Minority interests</t>
  </si>
  <si>
    <t>Total Liabilities and</t>
  </si>
  <si>
    <t>On-balance sheet interest</t>
  </si>
  <si>
    <t>Off-balance sheet interest</t>
  </si>
  <si>
    <t>Total interest sensitivity gap</t>
  </si>
  <si>
    <t>A28.</t>
  </si>
  <si>
    <t>Capital Adequacy</t>
  </si>
  <si>
    <t>Core capital ratio</t>
  </si>
  <si>
    <t>Risk-weighted capital ratio</t>
  </si>
  <si>
    <t>Components of Tier I and Tier II capital:</t>
  </si>
  <si>
    <t>Tier I capital</t>
  </si>
  <si>
    <t>Paid-up share capital</t>
  </si>
  <si>
    <t>Share premium</t>
  </si>
  <si>
    <t>Total Tier I capital</t>
  </si>
  <si>
    <t>Tier II capital</t>
  </si>
  <si>
    <t>General allowance for bad and</t>
  </si>
  <si>
    <t>Total Tier II capital</t>
  </si>
  <si>
    <t>Total capital</t>
  </si>
  <si>
    <t>Capital base</t>
  </si>
  <si>
    <r>
      <t xml:space="preserve">Loans, Advances and Financing </t>
    </r>
    <r>
      <rPr>
        <sz val="10"/>
        <rFont val="Times New Roman"/>
        <family val="1"/>
      </rPr>
      <t>(continued)</t>
    </r>
  </si>
  <si>
    <r>
      <t xml:space="preserve">Other Operating Income </t>
    </r>
    <r>
      <rPr>
        <sz val="10"/>
        <rFont val="Times New Roman"/>
        <family val="1"/>
      </rPr>
      <t>(continued)</t>
    </r>
  </si>
  <si>
    <t>A29.</t>
  </si>
  <si>
    <t>Operations of Islamic Banking</t>
  </si>
  <si>
    <t>Financing, advances and other loans</t>
  </si>
  <si>
    <t>Other assets</t>
  </si>
  <si>
    <t>Deferred tax assets</t>
  </si>
  <si>
    <t>Total Assets</t>
  </si>
  <si>
    <t>LIABILITIES AND ISLAMIC</t>
  </si>
  <si>
    <t>Deposit and placements of banks</t>
  </si>
  <si>
    <t>Other liabilities</t>
  </si>
  <si>
    <t>Provision for tax expense and zakat</t>
  </si>
  <si>
    <t>Islamic Banking Funds</t>
  </si>
  <si>
    <t xml:space="preserve">Total Liabilities and Islamic </t>
  </si>
  <si>
    <t>Banking Funds</t>
  </si>
  <si>
    <t>COMMITMENTS AND</t>
  </si>
  <si>
    <t>Income derived from investment of</t>
  </si>
  <si>
    <t>Allowance for losses on financing, advances</t>
  </si>
  <si>
    <t>Other expenses directly attributable to depositors</t>
  </si>
  <si>
    <t>Total attributable income</t>
  </si>
  <si>
    <t>Income attributable to the depositors</t>
  </si>
  <si>
    <t>Income attributable to the reporting institution</t>
  </si>
  <si>
    <t>Total net income</t>
  </si>
  <si>
    <t>Other operating expenses</t>
  </si>
  <si>
    <t>Profit before zakat and tax expense</t>
  </si>
  <si>
    <t>Zakat</t>
  </si>
  <si>
    <t>Tax expense</t>
  </si>
  <si>
    <t>Net profit for the financial period</t>
  </si>
  <si>
    <t>Financing, Advances and Other Loans</t>
  </si>
  <si>
    <t>Unearned income</t>
  </si>
  <si>
    <t>Gross financing, advances and other loans</t>
  </si>
  <si>
    <t>Allowance for bad and doubtful debts and</t>
  </si>
  <si>
    <t>Net financing, advances and other loans</t>
  </si>
  <si>
    <t>Net non-perfoming financing, advances</t>
  </si>
  <si>
    <t>Net NPL as % of gross financing, advances</t>
  </si>
  <si>
    <t>General allowance</t>
  </si>
  <si>
    <t>As % gross loans, financing and other loans</t>
  </si>
  <si>
    <t>Deposit from Customers</t>
  </si>
  <si>
    <t>By type of deposit</t>
  </si>
  <si>
    <t>Non-Mudharabah Fund</t>
  </si>
  <si>
    <t>Demand deposits</t>
  </si>
  <si>
    <t>Savings deposits</t>
  </si>
  <si>
    <t>Mudharabah Fund</t>
  </si>
  <si>
    <t>General investment deposits</t>
  </si>
  <si>
    <t xml:space="preserve">(b) </t>
  </si>
  <si>
    <t xml:space="preserve">3) </t>
  </si>
  <si>
    <t>Effects on retained profits:</t>
  </si>
  <si>
    <t>As restated</t>
  </si>
  <si>
    <t>As previously</t>
  </si>
  <si>
    <t>reported</t>
  </si>
  <si>
    <t xml:space="preserve">(c)  </t>
  </si>
  <si>
    <t xml:space="preserve"> (c)  </t>
  </si>
  <si>
    <t>Comparative Figures</t>
  </si>
  <si>
    <t>(i)</t>
  </si>
  <si>
    <t>Dealing securities</t>
  </si>
  <si>
    <t>financing</t>
  </si>
  <si>
    <t>debts and financing:</t>
  </si>
  <si>
    <t>- general</t>
  </si>
  <si>
    <t>- specific</t>
  </si>
  <si>
    <t>institutions</t>
  </si>
  <si>
    <t xml:space="preserve">                   - non-residential)</t>
  </si>
  <si>
    <t xml:space="preserve">Transport, storage and </t>
  </si>
  <si>
    <t>communication</t>
  </si>
  <si>
    <t xml:space="preserve">Finance, insurance and </t>
  </si>
  <si>
    <t>business services</t>
  </si>
  <si>
    <t>companies</t>
  </si>
  <si>
    <t>from NPL</t>
  </si>
  <si>
    <t>with financial institutions</t>
  </si>
  <si>
    <t>of discount</t>
  </si>
  <si>
    <t>other financial institutions</t>
  </si>
  <si>
    <t xml:space="preserve">(a)  </t>
  </si>
  <si>
    <t>Fee income:</t>
  </si>
  <si>
    <t>Commissions</t>
  </si>
  <si>
    <t>Service charges and fees</t>
  </si>
  <si>
    <t>Guarantee fees</t>
  </si>
  <si>
    <t>from stock broking activities</t>
  </si>
  <si>
    <t>Other fee income</t>
  </si>
  <si>
    <t>Gain/loss arising from sale of securities:</t>
  </si>
  <si>
    <t>Net gain from sale of securities</t>
  </si>
  <si>
    <t>Gross dividend income from:</t>
  </si>
  <si>
    <t xml:space="preserve">(d)  </t>
  </si>
  <si>
    <t xml:space="preserve">(e)  </t>
  </si>
  <si>
    <t>Other income:</t>
  </si>
  <si>
    <t>Foreign exchange profit/(loss)</t>
  </si>
  <si>
    <t>- Realised</t>
  </si>
  <si>
    <t>- Unrealised</t>
  </si>
  <si>
    <t>Rental Income</t>
  </si>
  <si>
    <t>Gain on disposal of foreclosed</t>
  </si>
  <si>
    <t>properties</t>
  </si>
  <si>
    <t>Total other operating income</t>
  </si>
  <si>
    <t xml:space="preserve">(b)  </t>
  </si>
  <si>
    <t>Gain/(loss) arising from sale of securities:</t>
  </si>
  <si>
    <t>Net gain/(loss) from sale of securities</t>
  </si>
  <si>
    <t>Subsidiary companies</t>
  </si>
  <si>
    <t>Gain on disposal of property</t>
  </si>
  <si>
    <t>and equipment (net)</t>
  </si>
  <si>
    <t>and financing:</t>
  </si>
  <si>
    <t>- general allowance (net)</t>
  </si>
  <si>
    <t xml:space="preserve">- specific allowance </t>
  </si>
  <si>
    <t>- specific allowance written back</t>
  </si>
  <si>
    <t>broking activities</t>
  </si>
  <si>
    <t>Investment securities</t>
  </si>
  <si>
    <t>Operating profit</t>
  </si>
  <si>
    <t>Tax Expense and Zakat</t>
  </si>
  <si>
    <t>Overseas income tax</t>
  </si>
  <si>
    <t>Share of tax expense in associated</t>
  </si>
  <si>
    <t>Deferred tax expense</t>
  </si>
  <si>
    <t>Origination and reversal of</t>
  </si>
  <si>
    <t xml:space="preserve"> -</t>
  </si>
  <si>
    <t>Malaysian income tax</t>
  </si>
  <si>
    <t>temporary differences, as restated</t>
  </si>
  <si>
    <t>The Bank's effective tax rate approximates the statutory tax rate.</t>
  </si>
  <si>
    <t>One year or less</t>
  </si>
  <si>
    <t>More than one year</t>
  </si>
  <si>
    <t>Negotiable instruments of deposits</t>
  </si>
  <si>
    <t>and other financial institutions</t>
  </si>
  <si>
    <t>Earning Per Share (EPS)</t>
  </si>
  <si>
    <t>Basic</t>
  </si>
  <si>
    <t>Net profit for the period (RM'000)</t>
  </si>
  <si>
    <t>Diluted</t>
  </si>
  <si>
    <t>Adjusted weighted average</t>
  </si>
  <si>
    <t>number of ordinary shares in</t>
  </si>
  <si>
    <t>Diluted earnings per share (sen)</t>
  </si>
  <si>
    <t>maturity exceeding one year</t>
  </si>
  <si>
    <t>less than one year</t>
  </si>
  <si>
    <t>one year to less than five years</t>
  </si>
  <si>
    <t>five years and above</t>
  </si>
  <si>
    <t>banks and other financial</t>
  </si>
  <si>
    <t>- performing</t>
  </si>
  <si>
    <t>- non-performing*</t>
  </si>
  <si>
    <t>balances</t>
  </si>
  <si>
    <t>sold to Cagamas</t>
  </si>
  <si>
    <t>under repurchase agreements</t>
  </si>
  <si>
    <t>Shareholders' Equity</t>
  </si>
  <si>
    <t>SHAREHOLDERS' EQUITY</t>
  </si>
  <si>
    <t>sensitivity gap</t>
  </si>
  <si>
    <t>doubtful debts</t>
  </si>
  <si>
    <t>BANKING FUNDS</t>
  </si>
  <si>
    <t>CONTINGENCIES</t>
  </si>
  <si>
    <t>depositors' funds</t>
  </si>
  <si>
    <t>and other loans</t>
  </si>
  <si>
    <t>and Islamic Banking Funds</t>
  </si>
  <si>
    <t>financing:</t>
  </si>
  <si>
    <t>and other loans less specific allowance</t>
  </si>
  <si>
    <t>less specific allowance</t>
  </si>
  <si>
    <t>MALAYAN BANKING BERHAD</t>
  </si>
  <si>
    <t>(3813-K)</t>
  </si>
  <si>
    <t>(3818-K)</t>
  </si>
  <si>
    <t>30 June</t>
  </si>
  <si>
    <t>30 June 2005</t>
  </si>
  <si>
    <t>As at 30 June 2005</t>
  </si>
  <si>
    <t>BUSINESS SEGMENT</t>
  </si>
  <si>
    <t>Banking and Finance</t>
  </si>
  <si>
    <t>Investment Banking</t>
  </si>
  <si>
    <t>Insurance and Takaful</t>
  </si>
  <si>
    <t>Eliminations</t>
  </si>
  <si>
    <t>Consolidated</t>
  </si>
  <si>
    <t>REVENUE AND EXPENSES</t>
  </si>
  <si>
    <t>External revenue</t>
  </si>
  <si>
    <t>Inter-segment revenue</t>
  </si>
  <si>
    <t>Total revenue</t>
  </si>
  <si>
    <t>Result</t>
  </si>
  <si>
    <t>Segment results</t>
  </si>
  <si>
    <t>Finance costs</t>
  </si>
  <si>
    <t>Loan loss and provision</t>
  </si>
  <si>
    <t>Share of net profits of associates</t>
  </si>
  <si>
    <t>Profit before taxation</t>
  </si>
  <si>
    <t>Taxation &amp; Zakat</t>
  </si>
  <si>
    <t>Profit after taxation and zakat</t>
  </si>
  <si>
    <t>Minority interest</t>
  </si>
  <si>
    <t>Net profit for the year</t>
  </si>
  <si>
    <t>OTHER INFORMATION</t>
  </si>
  <si>
    <t>Capital expenditure</t>
  </si>
  <si>
    <t>Depreciation</t>
  </si>
  <si>
    <t>Non-cash expenses/(income)</t>
  </si>
  <si>
    <t xml:space="preserve">  other than depreciation</t>
  </si>
  <si>
    <t>June 2005</t>
  </si>
  <si>
    <t>ASSETS AND LIABILITIES</t>
  </si>
  <si>
    <t>Segment assets</t>
  </si>
  <si>
    <t>Investment in associates companies</t>
  </si>
  <si>
    <t>Total assets</t>
  </si>
  <si>
    <t>Total segment liabilities</t>
  </si>
  <si>
    <t>GEOGRAPHICAL SEGMENT</t>
  </si>
  <si>
    <t>Revenue from external customers</t>
  </si>
  <si>
    <t>Customers</t>
  </si>
  <si>
    <t>Profit Before Tax &amp; Zakat</t>
  </si>
  <si>
    <t>Singapore</t>
  </si>
  <si>
    <t>Other locations</t>
  </si>
  <si>
    <t>Islamic housing and hire purchase loans sold to Cagamas Berhad</t>
  </si>
  <si>
    <t>maturity within one year</t>
  </si>
  <si>
    <t>Miscellaneous</t>
  </si>
  <si>
    <t>The risk-weighted exposures of the Bank and its subsidiaries as at the following dates are as follows:</t>
  </si>
  <si>
    <t>Investment properties</t>
  </si>
  <si>
    <t>Licensed discount houses</t>
  </si>
  <si>
    <t>Provision for outstanding claims</t>
  </si>
  <si>
    <t>Unearned premium reserves</t>
  </si>
  <si>
    <t>Provision for commitments and contingencies</t>
  </si>
  <si>
    <t>Provisions and accruals</t>
  </si>
  <si>
    <t>Due to brokers and clients</t>
  </si>
  <si>
    <t>Deposits and other creditors</t>
  </si>
  <si>
    <t>Gross loans, advances and financing</t>
  </si>
  <si>
    <t>Specific Allowance</t>
  </si>
  <si>
    <t>At 1 July 2005/2004</t>
  </si>
  <si>
    <t>Securities</t>
  </si>
  <si>
    <t>Deposits and placements with banks and</t>
  </si>
  <si>
    <t>Securities held-for-trading/dealing securities</t>
  </si>
  <si>
    <t>Securities available-for-sale/investment securities</t>
  </si>
  <si>
    <t>Weighted average number of ordinary</t>
  </si>
  <si>
    <t>shares in issue ('000)</t>
  </si>
  <si>
    <t>No material losses are anticipated as a result of these transactions.</t>
  </si>
  <si>
    <t xml:space="preserve">In the nomal course of business, the Bank and its subsidiaries make various commitments and incur certain contingent liabilities with legal recourse to its customers. </t>
  </si>
  <si>
    <t>Term financing</t>
  </si>
  <si>
    <t>Hire purchase receivables</t>
  </si>
  <si>
    <t>Other financing</t>
  </si>
  <si>
    <t>sensitivity gap (interest rate swaps)</t>
  </si>
  <si>
    <t>A28a.</t>
  </si>
  <si>
    <t>A28b.</t>
  </si>
  <si>
    <t>A28c.</t>
  </si>
  <si>
    <t>A28d.</t>
  </si>
  <si>
    <t>B5.</t>
  </si>
  <si>
    <t>B13.</t>
  </si>
  <si>
    <t>Money Market Instruments:-</t>
  </si>
  <si>
    <t>Malaysian Government Investment Issues</t>
  </si>
  <si>
    <t>Bank Negara Malaysia Bills and Notes</t>
  </si>
  <si>
    <t>Bankers' Acceptances and Islamic Accepted Bills</t>
  </si>
  <si>
    <t>Khazanah Bonds</t>
  </si>
  <si>
    <t>Foreign Government Treasury Bills</t>
  </si>
  <si>
    <t>Foreign Certificates of Deposits</t>
  </si>
  <si>
    <t>Total Money Market Instruments</t>
  </si>
  <si>
    <t>Bankers' Acceptances and</t>
  </si>
  <si>
    <t>Islamic Accepted Bills</t>
  </si>
  <si>
    <t>Foreign Public Authority and</t>
  </si>
  <si>
    <t>Private Debt Securities</t>
  </si>
  <si>
    <t>Money market instruments:-</t>
  </si>
  <si>
    <t>Cagamas Bonds</t>
  </si>
  <si>
    <t>Foreign Government Securities</t>
  </si>
  <si>
    <t>Negotiable Instruments of Deposits</t>
  </si>
  <si>
    <t>Quoted Securities: -</t>
  </si>
  <si>
    <t>In Malaysia:</t>
  </si>
  <si>
    <t>Shares, Warrants, Trust Units and Loan Stocks</t>
  </si>
  <si>
    <t>Outside Malaysia:</t>
  </si>
  <si>
    <t>Unquoted Securities:-</t>
  </si>
  <si>
    <t>Private and Islamic Debt Securities in Malaysia</t>
  </si>
  <si>
    <t>Malaysian Government Bonds</t>
  </si>
  <si>
    <t>Foreign Government Bonds</t>
  </si>
  <si>
    <t>Foreign Islamic and Private Debt Securities</t>
  </si>
  <si>
    <t>Securities Held-To-Maturity</t>
  </si>
  <si>
    <t>At Amortised Cost</t>
  </si>
  <si>
    <t>Credit Linked Note</t>
  </si>
  <si>
    <t>A21. SEGMENT INFORMATION ON REVENUES, RESULTS, ASSETS AND LIABILITIES</t>
  </si>
  <si>
    <t>Securities Held-for-trading/Dealing Securities</t>
  </si>
  <si>
    <t>At Fair Value/Carrying Value</t>
  </si>
  <si>
    <t>Accumulated impairment losses</t>
  </si>
  <si>
    <t>Accumulated impairment losses/provision for    diminution in value</t>
  </si>
  <si>
    <t>Transfer from the finance subsidiary</t>
  </si>
  <si>
    <t>Expenses debited to customers' accounts</t>
  </si>
  <si>
    <t xml:space="preserve">Transfer from/(to) specific allowance for </t>
  </si>
  <si>
    <t>restructured/rescheduled loans and financing</t>
  </si>
  <si>
    <t>Special investment deposits</t>
  </si>
  <si>
    <t>Movements in non-performing financing, advances and other loans ("NPL") are as follows:</t>
  </si>
  <si>
    <t>Movements in the allowance for bad and doubtful debts and financing accounts are as follows:</t>
  </si>
  <si>
    <t>(ii) Movements in the allowance for bad and doubtful debts and financing accounts are as follows:</t>
  </si>
  <si>
    <t>Labuan Offshore</t>
  </si>
  <si>
    <t>Total domestic operations</t>
  </si>
  <si>
    <t>Domestic operations:</t>
  </si>
  <si>
    <t>Overseas operations:</t>
  </si>
  <si>
    <t>United States of America</t>
  </si>
  <si>
    <t>Hong Kong</t>
  </si>
  <si>
    <t>Brunei</t>
  </si>
  <si>
    <t>Vietnam</t>
  </si>
  <si>
    <t>Cambodia</t>
  </si>
  <si>
    <t>Philippines</t>
  </si>
  <si>
    <t>Indonesia</t>
  </si>
  <si>
    <t>China</t>
  </si>
  <si>
    <t>Transfer from/(to) specific allowance</t>
  </si>
  <si>
    <t>Amount written back in respect of recoveries</t>
  </si>
  <si>
    <t>Transfer to restructured/rescheduled loans</t>
  </si>
  <si>
    <t>Transfer (to)/from general allowance</t>
  </si>
  <si>
    <t>Net brokerage and commissions</t>
  </si>
  <si>
    <t>held-for-trading/dealing securities</t>
  </si>
  <si>
    <t>available-for-sale/investment securities</t>
  </si>
  <si>
    <t>Unrealised gains/(losses) on revaluation of</t>
  </si>
  <si>
    <t>securities held-for-trading and derivatives</t>
  </si>
  <si>
    <t>securities held-for-trading and derivatives/</t>
  </si>
  <si>
    <t>provision for diminution in value</t>
  </si>
  <si>
    <t>plant and equipment</t>
  </si>
  <si>
    <t xml:space="preserve"> - Repairs and manitenance of property,</t>
  </si>
  <si>
    <t xml:space="preserve"> - Fees and brokerage</t>
  </si>
  <si>
    <t xml:space="preserve"> - Administrative expenses</t>
  </si>
  <si>
    <t xml:space="preserve"> - General expenses</t>
  </si>
  <si>
    <t>Claims on customers under acceptance credits</t>
  </si>
  <si>
    <t xml:space="preserve">Loans/financing to banks and other </t>
  </si>
  <si>
    <t>financial institutions</t>
  </si>
  <si>
    <t>Domestic non-bank financial institutions</t>
  </si>
  <si>
    <t>Labuan offshore</t>
  </si>
  <si>
    <t>United Kingdom</t>
  </si>
  <si>
    <t>Less: Islamic housing loans sold to Cagamas</t>
  </si>
  <si>
    <t>Total loans by sector</t>
  </si>
  <si>
    <t>Net gain from sale of associated company</t>
  </si>
  <si>
    <t>Effects on unrealised holding reserves</t>
  </si>
  <si>
    <t>Transitional Adjustments</t>
  </si>
  <si>
    <t>-</t>
  </si>
  <si>
    <t>Maturity structure of deposits and placements</t>
  </si>
  <si>
    <t>of banks and other financial institutions</t>
  </si>
  <si>
    <t>- One year or less</t>
  </si>
  <si>
    <t>- More than one year</t>
  </si>
  <si>
    <t>Deposits and Placement of Banks and Other</t>
  </si>
  <si>
    <t>Financial Institutions and Debt Securities</t>
  </si>
  <si>
    <t xml:space="preserve"> - more than one year</t>
  </si>
  <si>
    <t>Subordinated obligations</t>
  </si>
  <si>
    <t>Unsecured</t>
  </si>
  <si>
    <r>
      <t>1</t>
    </r>
    <r>
      <rPr>
        <sz val="10"/>
        <rFont val="Times New Roman"/>
        <family val="1"/>
      </rPr>
      <t xml:space="preserve"> 950,000</t>
    </r>
  </si>
  <si>
    <r>
      <t>2</t>
    </r>
    <r>
      <rPr>
        <sz val="10"/>
        <rFont val="Times New Roman"/>
        <family val="1"/>
      </rPr>
      <t xml:space="preserve"> 2,054,000</t>
    </r>
  </si>
  <si>
    <t xml:space="preserve"> - less than one year</t>
  </si>
  <si>
    <t>Effects of adopting the fair value accounting for</t>
  </si>
  <si>
    <t>accounting for securities available-for-sale</t>
  </si>
  <si>
    <t>Effects of adopting the fair value accounting</t>
  </si>
  <si>
    <t>for derivatives</t>
  </si>
  <si>
    <t>Effects of impairment to securities available-for-sale, previously</t>
  </si>
  <si>
    <t>net against unrealised gains not recognised</t>
  </si>
  <si>
    <t>At 30 June, as previously stated</t>
  </si>
  <si>
    <t>At 30 June, as restated</t>
  </si>
  <si>
    <r>
      <t>Change in Accounting Policies and Transitional Adjustments</t>
    </r>
    <r>
      <rPr>
        <sz val="10"/>
        <rFont val="Times New Roman"/>
        <family val="1"/>
      </rPr>
      <t xml:space="preserve"> (continued)</t>
    </r>
  </si>
  <si>
    <t>Balance sheet as at 30 June 2005</t>
  </si>
  <si>
    <t>Shares, trust units and loan stocks in Malaysia</t>
  </si>
  <si>
    <t>Shares, trust units and loan stocks outside Malaysia</t>
  </si>
  <si>
    <t>Credit Link Note</t>
  </si>
  <si>
    <t>Net amortisation of premiums</t>
  </si>
  <si>
    <t>Effects of deferred tax</t>
  </si>
  <si>
    <t>Write back of impairment losses on securities</t>
  </si>
  <si>
    <t>Net premiums written</t>
  </si>
  <si>
    <t>Gains on disposal of property, plant</t>
  </si>
  <si>
    <t>and equipment</t>
  </si>
  <si>
    <t>By Order of the Board</t>
  </si>
  <si>
    <t>Company Secretary</t>
  </si>
  <si>
    <t>Loans, Advances and Financing (continued)</t>
  </si>
  <si>
    <t>Commitments and Contingencies and Off-Balance Sheet Financial Instruments</t>
  </si>
  <si>
    <t>Commitments and Contingencies and Off-Balance Sheet Financial Instruments (continued)</t>
  </si>
  <si>
    <t>Tier I minority interest</t>
  </si>
  <si>
    <t>Fixed deposits and negotiable instruments</t>
  </si>
  <si>
    <t>of deposits</t>
  </si>
  <si>
    <t>Papua New Guinea</t>
  </si>
  <si>
    <t>Life, general takaful and family</t>
  </si>
  <si>
    <t>takaful fund assets</t>
  </si>
  <si>
    <t>takaful fund liabilities</t>
  </si>
  <si>
    <t>takaful policy holders' funds</t>
  </si>
  <si>
    <t>A28e.</t>
  </si>
  <si>
    <t>A11g.</t>
  </si>
  <si>
    <t>Housing loans to</t>
  </si>
  <si>
    <t>Executive directors of the Bank</t>
  </si>
  <si>
    <t>Executive directors of subsidiaries</t>
  </si>
  <si>
    <t>as its business, assets and liabilities have been transferred to the Bank.</t>
  </si>
  <si>
    <t>Excludes the cost of investment in a subsidiary, Myfin Berhad (formerly known as Mayban Finance Berhad) of RM840.0 million</t>
  </si>
  <si>
    <t>Under Bank Negara Guidelines, unaudited profits (which includes deferred tax) are not allowed for computation of capital</t>
  </si>
  <si>
    <t>adequacy ratios.</t>
  </si>
  <si>
    <t>Total securities</t>
  </si>
  <si>
    <t>Sub-total</t>
  </si>
  <si>
    <t>The capital adequacy ratios of the Group and the Bank, based on credit and market risks as at the following dates:</t>
  </si>
  <si>
    <r>
      <t xml:space="preserve">Interest/Profit Rate Risk </t>
    </r>
    <r>
      <rPr>
        <sz val="10"/>
        <rFont val="Times New Roman"/>
        <family val="1"/>
      </rPr>
      <t>(contd)</t>
    </r>
  </si>
  <si>
    <r>
      <t xml:space="preserve">Other reserves </t>
    </r>
    <r>
      <rPr>
        <vertAlign val="superscript"/>
        <sz val="10"/>
        <rFont val="Times New Roman"/>
        <family val="1"/>
      </rPr>
      <t>1</t>
    </r>
  </si>
  <si>
    <r>
      <t xml:space="preserve">Less:  Deferred tax assets </t>
    </r>
    <r>
      <rPr>
        <vertAlign val="superscript"/>
        <sz val="10"/>
        <rFont val="Times New Roman"/>
        <family val="1"/>
      </rPr>
      <t>1</t>
    </r>
  </si>
  <si>
    <r>
      <t xml:space="preserve">Less: Investment in subsidiary companies </t>
    </r>
    <r>
      <rPr>
        <vertAlign val="superscript"/>
        <sz val="10"/>
        <rFont val="Times New Roman"/>
        <family val="1"/>
      </rPr>
      <t>2</t>
    </r>
  </si>
  <si>
    <t>31 December</t>
  </si>
  <si>
    <t>31 December 2005</t>
  </si>
  <si>
    <t>As at 31 December 2005</t>
  </si>
  <si>
    <t>Dec 2005</t>
  </si>
  <si>
    <t>Dec 2004</t>
  </si>
  <si>
    <t>Six months ended</t>
  </si>
  <si>
    <t>2nd Quarter ended</t>
  </si>
  <si>
    <t>Gross dividend from:</t>
  </si>
  <si>
    <t>At 1 July</t>
  </si>
  <si>
    <t>Mohd Nazlan bin Mohd Ghazali</t>
  </si>
  <si>
    <t>LS0008977</t>
  </si>
  <si>
    <t>19.13 sen</t>
  </si>
  <si>
    <t>34.56 sen</t>
  </si>
  <si>
    <t>34.24 sen</t>
  </si>
  <si>
    <t>18.92 sen</t>
  </si>
  <si>
    <t>15 February 2006</t>
  </si>
  <si>
    <t>Effects of share option ('000)</t>
  </si>
  <si>
    <t>issue or issuable ('000)</t>
  </si>
  <si>
    <t>Private and Islamic debt securities in M'sia</t>
  </si>
  <si>
    <t>Foreign Islamic private debt securities</t>
  </si>
  <si>
    <t>Claims incurred</t>
  </si>
  <si>
    <t>Bank Negara Malaysia Bills</t>
  </si>
  <si>
    <t>Securities Available-for-sale/Investment Securities</t>
  </si>
  <si>
    <t>Subordinated bonds</t>
  </si>
  <si>
    <t>Unaudited Balance Sheets as at 31 December 2005</t>
  </si>
  <si>
    <t>Unaudited Income Statements for the 2nd Quarter and Six Months Ended 31 December 2005</t>
  </si>
  <si>
    <t>Transfer from/(to) profit equalisation reserve</t>
  </si>
  <si>
    <t>Transfer from specific allowance</t>
  </si>
  <si>
    <t>Transfer to general allowance</t>
  </si>
  <si>
    <t>Agriculture, hunting forestry and fishing</t>
  </si>
  <si>
    <t>restaurants and hotels</t>
  </si>
  <si>
    <t>Wholesale and retail trade and</t>
  </si>
  <si>
    <t>Before deducting interim devidends:</t>
  </si>
  <si>
    <t>After deducting interim devidends:</t>
  </si>
  <si>
    <t>Transferred/acquired from subsidiary</t>
  </si>
  <si>
    <t>Staff loans</t>
  </si>
  <si>
    <t>Basic earnings per share</t>
  </si>
  <si>
    <t>16.90 sen</t>
  </si>
  <si>
    <t>34.89 sen</t>
  </si>
  <si>
    <t>34.71 sen</t>
  </si>
  <si>
    <t>16.81 sen</t>
  </si>
  <si>
    <r>
      <t>1</t>
    </r>
    <r>
      <rPr>
        <sz val="10"/>
        <rFont val="Times New Roman"/>
        <family val="1"/>
      </rPr>
      <t xml:space="preserve"> Subordinated Notes of USD250 million.</t>
    </r>
  </si>
  <si>
    <r>
      <t>2</t>
    </r>
    <r>
      <rPr>
        <sz val="10"/>
        <rFont val="Times New Roman"/>
        <family val="1"/>
      </rPr>
      <t xml:space="preserve"> Includes Subordinated Notes of USD380 million.</t>
    </r>
  </si>
  <si>
    <t>Under provision in prior years</t>
  </si>
  <si>
    <t>* This is arrived at after deducting the general allowance and specific allowance from the outstanding non-performing loans.</t>
  </si>
  <si>
    <t>Less: Islamic loans sold to Cagamas</t>
  </si>
  <si>
    <t>and financing (including Islamic loans sold to</t>
  </si>
  <si>
    <t>Cagamas) less specific allowance</t>
  </si>
  <si>
    <t>financing (including Islamic loans sold to</t>
  </si>
  <si>
    <r>
      <t>2</t>
    </r>
    <r>
      <rPr>
        <b/>
        <sz val="10"/>
        <rFont val="Times New Roman"/>
        <family val="1"/>
      </rPr>
      <t xml:space="preserve"> 2,436,210</t>
    </r>
  </si>
  <si>
    <t>The analysis of the tax expense for the half-year ended 31 December 2005 are as follows:</t>
  </si>
</sst>
</file>

<file path=xl/styles.xml><?xml version="1.0" encoding="utf-8"?>
<styleSheet xmlns="http://schemas.openxmlformats.org/spreadsheetml/2006/main">
  <numFmts count="4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 #,##0_);_(* \(#,##0\);_(* &quot;-&quot;??_);_(@_)"/>
    <numFmt numFmtId="187" formatCode="_(* #,##0.0_);_(* \(#,##0.0\);_(* &quot;-&quot;??_);_(@_)"/>
    <numFmt numFmtId="188" formatCode="m/d/yy\ h:mm\ AM/PM"/>
    <numFmt numFmtId="189" formatCode="_(* #,##0.000_);_(* \(#,##0.000\);_(* &quot;-&quot;??_);_(@_)"/>
    <numFmt numFmtId="190" formatCode="_(* #,##0.0000_);_(* \(#,##0.0000\);_(* &quot;-&quot;??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
    <numFmt numFmtId="197" formatCode="_ * #,##0_ ;_ * \-#,##0_ ;_ * &quot;-&quot;??_ ;_ @_ "/>
    <numFmt numFmtId="198" formatCode="General_)"/>
  </numFmts>
  <fonts count="14">
    <font>
      <sz val="10"/>
      <name val="Arial"/>
      <family val="0"/>
    </font>
    <font>
      <sz val="10"/>
      <name val="Times New Roman"/>
      <family val="1"/>
    </font>
    <font>
      <u val="single"/>
      <sz val="10"/>
      <name val="Times New Roman"/>
      <family val="1"/>
    </font>
    <font>
      <b/>
      <sz val="10"/>
      <name val="Times New Roman"/>
      <family val="1"/>
    </font>
    <font>
      <b/>
      <u val="single"/>
      <sz val="10"/>
      <name val="Times New Roman"/>
      <family val="1"/>
    </font>
    <font>
      <vertAlign val="superscript"/>
      <sz val="10"/>
      <name val="Times New Roman"/>
      <family val="1"/>
    </font>
    <font>
      <b/>
      <sz val="9"/>
      <name val="Times New Roman"/>
      <family val="1"/>
    </font>
    <font>
      <sz val="10"/>
      <color indexed="8"/>
      <name val="Times New Roman"/>
      <family val="1"/>
    </font>
    <font>
      <b/>
      <sz val="10"/>
      <color indexed="8"/>
      <name val="Times New Roman"/>
      <family val="1"/>
    </font>
    <font>
      <sz val="12"/>
      <name val="Times New Roman"/>
      <family val="1"/>
    </font>
    <font>
      <b/>
      <sz val="12"/>
      <name val="Times New Roman"/>
      <family val="1"/>
    </font>
    <font>
      <b/>
      <sz val="11"/>
      <name val="Times New Roman"/>
      <family val="1"/>
    </font>
    <font>
      <b/>
      <sz val="10"/>
      <name val="Arial"/>
      <family val="0"/>
    </font>
    <font>
      <b/>
      <vertAlign val="superscript"/>
      <sz val="10"/>
      <name val="Times New Roman"/>
      <family val="1"/>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198" fontId="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1" xfId="0" applyFont="1" applyBorder="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16" fontId="3" fillId="0" borderId="0" xfId="0" applyNumberFormat="1" applyFont="1" applyAlignment="1" quotePrefix="1">
      <alignment horizontal="center"/>
    </xf>
    <xf numFmtId="0" fontId="3" fillId="0" borderId="0" xfId="0" applyFont="1" applyAlignment="1" quotePrefix="1">
      <alignment horizontal="center"/>
    </xf>
    <xf numFmtId="0" fontId="1" fillId="0" borderId="0" xfId="0" applyFont="1" applyBorder="1" applyAlignment="1">
      <alignment/>
    </xf>
    <xf numFmtId="0" fontId="1" fillId="0" borderId="2" xfId="0" applyFont="1" applyBorder="1" applyAlignment="1">
      <alignment/>
    </xf>
    <xf numFmtId="0" fontId="4" fillId="0" borderId="0" xfId="0" applyFont="1" applyAlignment="1">
      <alignment/>
    </xf>
    <xf numFmtId="16" fontId="3" fillId="0" borderId="0" xfId="0" applyNumberFormat="1" applyFont="1" applyAlignment="1">
      <alignment horizontal="center"/>
    </xf>
    <xf numFmtId="0" fontId="1" fillId="0" borderId="0" xfId="0" applyFont="1" applyAlignment="1">
      <alignment horizontal="center"/>
    </xf>
    <xf numFmtId="0" fontId="1" fillId="0" borderId="0" xfId="0" applyFont="1" applyAlignment="1" quotePrefix="1">
      <alignment/>
    </xf>
    <xf numFmtId="186" fontId="1" fillId="0" borderId="3" xfId="15" applyNumberFormat="1" applyFont="1" applyBorder="1" applyAlignment="1">
      <alignment horizontal="right"/>
    </xf>
    <xf numFmtId="186" fontId="1" fillId="0" borderId="0" xfId="15" applyNumberFormat="1" applyFont="1" applyBorder="1" applyAlignment="1">
      <alignment horizontal="right"/>
    </xf>
    <xf numFmtId="0" fontId="1" fillId="0" borderId="0" xfId="0" applyFont="1" applyFill="1" applyAlignment="1">
      <alignment/>
    </xf>
    <xf numFmtId="186" fontId="3" fillId="0" borderId="0" xfId="15" applyNumberFormat="1" applyFont="1" applyAlignment="1">
      <alignment/>
    </xf>
    <xf numFmtId="186" fontId="1" fillId="0" borderId="0" xfId="15" applyNumberFormat="1" applyFont="1" applyAlignment="1">
      <alignment/>
    </xf>
    <xf numFmtId="0" fontId="6" fillId="0" borderId="0" xfId="0" applyFont="1" applyAlignment="1">
      <alignment/>
    </xf>
    <xf numFmtId="1" fontId="1" fillId="0" borderId="0" xfId="0" applyNumberFormat="1" applyFont="1" applyAlignment="1">
      <alignment/>
    </xf>
    <xf numFmtId="1" fontId="1" fillId="0" borderId="0" xfId="15" applyNumberFormat="1" applyFont="1" applyAlignment="1" quotePrefix="1">
      <alignment horizontal="right"/>
    </xf>
    <xf numFmtId="186" fontId="1" fillId="0" borderId="0" xfId="15" applyNumberFormat="1" applyFont="1" applyAlignment="1">
      <alignment horizontal="right"/>
    </xf>
    <xf numFmtId="0" fontId="7" fillId="0" borderId="0" xfId="0" applyFont="1" applyAlignment="1">
      <alignment/>
    </xf>
    <xf numFmtId="186" fontId="7" fillId="0" borderId="2" xfId="15" applyNumberFormat="1" applyFont="1" applyBorder="1" applyAlignment="1">
      <alignment horizontal="right"/>
    </xf>
    <xf numFmtId="0" fontId="1" fillId="0" borderId="0" xfId="0" applyFont="1" applyAlignment="1">
      <alignment vertical="center"/>
    </xf>
    <xf numFmtId="186" fontId="1" fillId="0" borderId="2" xfId="15" applyNumberFormat="1" applyFont="1" applyBorder="1" applyAlignment="1">
      <alignment horizontal="right"/>
    </xf>
    <xf numFmtId="186" fontId="3" fillId="0" borderId="2" xfId="15" applyNumberFormat="1" applyFont="1" applyBorder="1" applyAlignment="1">
      <alignment/>
    </xf>
    <xf numFmtId="186" fontId="1" fillId="0" borderId="2" xfId="15" applyNumberFormat="1" applyFont="1" applyBorder="1" applyAlignment="1">
      <alignment/>
    </xf>
    <xf numFmtId="186" fontId="1" fillId="0" borderId="2" xfId="15" applyNumberFormat="1" applyFont="1" applyBorder="1" applyAlignment="1">
      <alignment horizontal="center"/>
    </xf>
    <xf numFmtId="186" fontId="1" fillId="0" borderId="0" xfId="15" applyNumberFormat="1" applyFont="1" applyFill="1" applyBorder="1" applyAlignment="1">
      <alignment horizontal="right"/>
    </xf>
    <xf numFmtId="186" fontId="1" fillId="0" borderId="0" xfId="15" applyNumberFormat="1" applyFont="1" applyFill="1" applyAlignment="1">
      <alignment horizontal="right"/>
    </xf>
    <xf numFmtId="186" fontId="1" fillId="0" borderId="1" xfId="15" applyNumberFormat="1" applyFont="1" applyBorder="1" applyAlignment="1">
      <alignment/>
    </xf>
    <xf numFmtId="186" fontId="1" fillId="0" borderId="4" xfId="15" applyNumberFormat="1" applyFont="1" applyBorder="1" applyAlignment="1">
      <alignment/>
    </xf>
    <xf numFmtId="186" fontId="3" fillId="0" borderId="0" xfId="15" applyNumberFormat="1" applyFont="1" applyFill="1" applyAlignment="1">
      <alignment/>
    </xf>
    <xf numFmtId="186" fontId="1" fillId="0" borderId="0" xfId="15" applyNumberFormat="1" applyFont="1" applyFill="1" applyAlignment="1">
      <alignment/>
    </xf>
    <xf numFmtId="186" fontId="1" fillId="0" borderId="5" xfId="15" applyNumberFormat="1" applyFont="1" applyFill="1" applyBorder="1" applyAlignment="1">
      <alignment horizontal="right"/>
    </xf>
    <xf numFmtId="186" fontId="1" fillId="0" borderId="5" xfId="15" applyNumberFormat="1" applyFont="1" applyBorder="1" applyAlignment="1">
      <alignment horizontal="right"/>
    </xf>
    <xf numFmtId="186" fontId="1" fillId="0" borderId="3" xfId="15" applyNumberFormat="1" applyFont="1" applyFill="1" applyBorder="1" applyAlignment="1">
      <alignment horizontal="right"/>
    </xf>
    <xf numFmtId="1" fontId="3" fillId="0" borderId="0" xfId="0" applyNumberFormat="1" applyFont="1" applyAlignment="1">
      <alignment/>
    </xf>
    <xf numFmtId="1" fontId="1" fillId="0" borderId="0" xfId="15" applyNumberFormat="1" applyFont="1" applyAlignment="1">
      <alignment/>
    </xf>
    <xf numFmtId="0" fontId="1" fillId="0" borderId="0" xfId="0" applyFont="1" applyAlignment="1">
      <alignment horizontal="left"/>
    </xf>
    <xf numFmtId="186" fontId="1" fillId="0" borderId="6" xfId="15" applyNumberFormat="1" applyFont="1" applyBorder="1" applyAlignment="1">
      <alignment/>
    </xf>
    <xf numFmtId="187" fontId="1" fillId="0" borderId="0" xfId="15" applyNumberFormat="1" applyFont="1" applyAlignment="1">
      <alignment/>
    </xf>
    <xf numFmtId="186" fontId="1" fillId="0" borderId="0" xfId="15" applyNumberFormat="1" applyFont="1" applyBorder="1" applyAlignment="1">
      <alignment/>
    </xf>
    <xf numFmtId="186" fontId="1" fillId="0" borderId="6" xfId="0" applyNumberFormat="1" applyFont="1" applyBorder="1" applyAlignment="1">
      <alignment/>
    </xf>
    <xf numFmtId="186" fontId="1" fillId="0" borderId="7" xfId="15" applyNumberFormat="1" applyFont="1" applyBorder="1" applyAlignment="1">
      <alignment/>
    </xf>
    <xf numFmtId="9" fontId="1" fillId="0" borderId="0" xfId="19" applyFont="1" applyAlignment="1">
      <alignment/>
    </xf>
    <xf numFmtId="186" fontId="1" fillId="0" borderId="8" xfId="15" applyNumberFormat="1" applyFont="1" applyBorder="1" applyAlignment="1">
      <alignment/>
    </xf>
    <xf numFmtId="186" fontId="1" fillId="0" borderId="9" xfId="15" applyNumberFormat="1" applyFont="1" applyBorder="1" applyAlignment="1">
      <alignment/>
    </xf>
    <xf numFmtId="0" fontId="3" fillId="0" borderId="0" xfId="0" applyNumberFormat="1" applyFont="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0" xfId="0" applyNumberFormat="1" applyFont="1" applyFill="1" applyAlignment="1">
      <alignment/>
    </xf>
    <xf numFmtId="3" fontId="1" fillId="0" borderId="0" xfId="0" applyNumberFormat="1" applyFont="1" applyFill="1" applyBorder="1" applyAlignment="1">
      <alignment/>
    </xf>
    <xf numFmtId="0" fontId="3" fillId="0" borderId="0" xfId="0" applyNumberFormat="1" applyFont="1" applyFill="1" applyAlignment="1">
      <alignment/>
    </xf>
    <xf numFmtId="0" fontId="1" fillId="0" borderId="0" xfId="0" applyNumberFormat="1" applyFont="1" applyFill="1" applyBorder="1" applyAlignment="1">
      <alignment/>
    </xf>
    <xf numFmtId="3" fontId="3" fillId="0" borderId="0" xfId="0" applyNumberFormat="1" applyFont="1" applyFill="1" applyAlignment="1">
      <alignment/>
    </xf>
    <xf numFmtId="0" fontId="9" fillId="0" borderId="0" xfId="0" applyNumberFormat="1" applyFont="1" applyAlignment="1">
      <alignment/>
    </xf>
    <xf numFmtId="0" fontId="0" fillId="0" borderId="0" xfId="0" applyFont="1" applyAlignment="1">
      <alignment/>
    </xf>
    <xf numFmtId="0" fontId="11" fillId="0" borderId="0" xfId="0" applyFont="1" applyAlignment="1">
      <alignment/>
    </xf>
    <xf numFmtId="0" fontId="3" fillId="0" borderId="0" xfId="0" applyFont="1" applyAlignment="1">
      <alignment horizontal="right"/>
    </xf>
    <xf numFmtId="186" fontId="1" fillId="0" borderId="0" xfId="0" applyNumberFormat="1" applyFont="1" applyBorder="1" applyAlignment="1">
      <alignment/>
    </xf>
    <xf numFmtId="10" fontId="1" fillId="0" borderId="4" xfId="19" applyNumberFormat="1" applyFont="1" applyBorder="1" applyAlignment="1">
      <alignment/>
    </xf>
    <xf numFmtId="10" fontId="1" fillId="0" borderId="0" xfId="19" applyNumberFormat="1" applyFont="1" applyAlignment="1">
      <alignment/>
    </xf>
    <xf numFmtId="186" fontId="1" fillId="0" borderId="7" xfId="0" applyNumberFormat="1" applyFont="1" applyBorder="1" applyAlignment="1">
      <alignment/>
    </xf>
    <xf numFmtId="186" fontId="1" fillId="0" borderId="5" xfId="0" applyNumberFormat="1" applyFont="1" applyBorder="1" applyAlignment="1">
      <alignment/>
    </xf>
    <xf numFmtId="0" fontId="1" fillId="0" borderId="5" xfId="0" applyFont="1" applyBorder="1" applyAlignment="1">
      <alignment/>
    </xf>
    <xf numFmtId="186" fontId="3" fillId="0" borderId="6" xfId="15" applyNumberFormat="1" applyFont="1" applyBorder="1" applyAlignment="1">
      <alignment/>
    </xf>
    <xf numFmtId="186" fontId="3" fillId="0" borderId="0" xfId="15" applyNumberFormat="1" applyFont="1" applyBorder="1" applyAlignment="1">
      <alignment/>
    </xf>
    <xf numFmtId="186" fontId="3" fillId="0" borderId="7" xfId="0" applyNumberFormat="1" applyFont="1" applyBorder="1" applyAlignment="1">
      <alignment/>
    </xf>
    <xf numFmtId="186" fontId="3" fillId="0" borderId="5" xfId="0" applyNumberFormat="1" applyFont="1" applyBorder="1" applyAlignment="1">
      <alignment/>
    </xf>
    <xf numFmtId="186" fontId="3" fillId="0" borderId="1" xfId="15" applyNumberFormat="1" applyFont="1" applyBorder="1" applyAlignment="1">
      <alignment/>
    </xf>
    <xf numFmtId="186" fontId="3" fillId="0" borderId="4" xfId="15" applyNumberFormat="1" applyFont="1" applyBorder="1" applyAlignment="1">
      <alignment/>
    </xf>
    <xf numFmtId="186" fontId="3" fillId="0" borderId="8" xfId="15" applyNumberFormat="1" applyFont="1" applyBorder="1" applyAlignment="1">
      <alignment/>
    </xf>
    <xf numFmtId="186" fontId="3" fillId="0" borderId="9" xfId="15" applyNumberFormat="1" applyFont="1" applyBorder="1" applyAlignment="1">
      <alignment/>
    </xf>
    <xf numFmtId="10" fontId="3" fillId="0" borderId="4" xfId="19" applyNumberFormat="1" applyFont="1" applyBorder="1" applyAlignment="1">
      <alignment/>
    </xf>
    <xf numFmtId="186" fontId="3" fillId="0" borderId="10" xfId="15" applyNumberFormat="1" applyFont="1" applyBorder="1" applyAlignment="1">
      <alignment/>
    </xf>
    <xf numFmtId="186" fontId="1" fillId="0" borderId="10" xfId="15" applyNumberFormat="1" applyFont="1" applyBorder="1" applyAlignment="1">
      <alignment/>
    </xf>
    <xf numFmtId="186" fontId="3" fillId="0" borderId="3" xfId="15" applyNumberFormat="1" applyFont="1" applyBorder="1" applyAlignment="1">
      <alignment/>
    </xf>
    <xf numFmtId="186" fontId="1" fillId="0" borderId="3" xfId="15" applyNumberFormat="1" applyFont="1" applyBorder="1" applyAlignment="1">
      <alignment/>
    </xf>
    <xf numFmtId="0" fontId="5" fillId="0" borderId="0" xfId="0" applyFont="1" applyAlignment="1">
      <alignment/>
    </xf>
    <xf numFmtId="3" fontId="5" fillId="0" borderId="0" xfId="0" applyNumberFormat="1" applyFont="1" applyFill="1" applyBorder="1" applyAlignment="1">
      <alignment horizontal="right"/>
    </xf>
    <xf numFmtId="3" fontId="5" fillId="0" borderId="4" xfId="0" applyNumberFormat="1" applyFont="1" applyFill="1" applyBorder="1" applyAlignment="1">
      <alignment horizontal="right"/>
    </xf>
    <xf numFmtId="0" fontId="3" fillId="0" borderId="0" xfId="0" applyFont="1" applyBorder="1" applyAlignment="1">
      <alignment horizontal="center"/>
    </xf>
    <xf numFmtId="0" fontId="3" fillId="0" borderId="0" xfId="0" applyFont="1" applyFill="1" applyAlignment="1">
      <alignment horizontal="center"/>
    </xf>
    <xf numFmtId="0" fontId="1" fillId="0" borderId="0" xfId="0" applyFont="1" applyFill="1" applyAlignment="1">
      <alignment/>
    </xf>
    <xf numFmtId="0" fontId="3" fillId="0" borderId="0" xfId="0" applyFont="1" applyFill="1" applyAlignment="1">
      <alignment/>
    </xf>
    <xf numFmtId="16" fontId="3" fillId="0" borderId="0" xfId="0" applyNumberFormat="1" applyFont="1" applyFill="1" applyAlignment="1" quotePrefix="1">
      <alignment horizontal="center"/>
    </xf>
    <xf numFmtId="16" fontId="3" fillId="0" borderId="0" xfId="0" applyNumberFormat="1" applyFont="1" applyFill="1" applyAlignment="1">
      <alignment horizontal="center"/>
    </xf>
    <xf numFmtId="186" fontId="1" fillId="0" borderId="4" xfId="15" applyNumberFormat="1" applyFont="1" applyFill="1" applyBorder="1" applyAlignment="1">
      <alignment/>
    </xf>
    <xf numFmtId="186" fontId="1" fillId="0" borderId="0" xfId="15" applyNumberFormat="1" applyFont="1" applyFill="1" applyBorder="1" applyAlignment="1">
      <alignment/>
    </xf>
    <xf numFmtId="186" fontId="0" fillId="0" borderId="0" xfId="15" applyNumberFormat="1" applyFill="1" applyBorder="1" applyAlignment="1">
      <alignment/>
    </xf>
    <xf numFmtId="186" fontId="0" fillId="0" borderId="0" xfId="15" applyNumberFormat="1" applyAlignment="1">
      <alignment/>
    </xf>
    <xf numFmtId="186" fontId="1" fillId="0" borderId="7" xfId="15" applyNumberFormat="1" applyFont="1" applyFill="1" applyBorder="1" applyAlignment="1">
      <alignment/>
    </xf>
    <xf numFmtId="186" fontId="3" fillId="0" borderId="7" xfId="15" applyNumberFormat="1" applyFont="1" applyBorder="1" applyAlignment="1">
      <alignment/>
    </xf>
    <xf numFmtId="186" fontId="3" fillId="0" borderId="0" xfId="15" applyNumberFormat="1" applyFont="1" applyFill="1" applyBorder="1" applyAlignment="1">
      <alignment/>
    </xf>
    <xf numFmtId="186" fontId="12" fillId="0" borderId="0" xfId="15" applyNumberFormat="1" applyFont="1" applyAlignment="1">
      <alignment/>
    </xf>
    <xf numFmtId="186" fontId="3" fillId="0" borderId="7" xfId="15" applyNumberFormat="1" applyFont="1" applyFill="1" applyBorder="1" applyAlignment="1">
      <alignment/>
    </xf>
    <xf numFmtId="186" fontId="1" fillId="0" borderId="6" xfId="15" applyNumberFormat="1" applyFont="1" applyFill="1" applyBorder="1" applyAlignment="1">
      <alignment/>
    </xf>
    <xf numFmtId="187" fontId="3" fillId="0" borderId="0" xfId="15" applyNumberFormat="1" applyFont="1" applyAlignment="1">
      <alignment/>
    </xf>
    <xf numFmtId="186" fontId="3" fillId="0" borderId="0" xfId="0" applyNumberFormat="1" applyFont="1" applyAlignment="1">
      <alignment/>
    </xf>
    <xf numFmtId="15" fontId="1" fillId="0" borderId="0" xfId="0" applyNumberFormat="1" applyFont="1" applyAlignment="1" quotePrefix="1">
      <alignment/>
    </xf>
    <xf numFmtId="186" fontId="3" fillId="0" borderId="6" xfId="0" applyNumberFormat="1" applyFont="1" applyBorder="1" applyAlignment="1">
      <alignment/>
    </xf>
    <xf numFmtId="186" fontId="3" fillId="0" borderId="0" xfId="0" applyNumberFormat="1" applyFont="1" applyBorder="1" applyAlignment="1">
      <alignment/>
    </xf>
    <xf numFmtId="10" fontId="3" fillId="0" borderId="0" xfId="19" applyNumberFormat="1" applyFont="1" applyAlignment="1">
      <alignment/>
    </xf>
    <xf numFmtId="43" fontId="3" fillId="0" borderId="0" xfId="15" applyFont="1" applyAlignment="1">
      <alignment/>
    </xf>
    <xf numFmtId="43" fontId="1" fillId="0" borderId="0" xfId="15" applyFont="1" applyAlignment="1">
      <alignment/>
    </xf>
    <xf numFmtId="43" fontId="3" fillId="0" borderId="0" xfId="15" applyFont="1" applyAlignment="1">
      <alignment horizontal="center"/>
    </xf>
    <xf numFmtId="186" fontId="1" fillId="0" borderId="2" xfId="15" applyNumberFormat="1" applyFont="1" applyFill="1" applyBorder="1" applyAlignment="1">
      <alignment/>
    </xf>
    <xf numFmtId="43" fontId="1" fillId="0" borderId="0" xfId="15" applyFont="1" applyFill="1" applyAlignment="1">
      <alignment/>
    </xf>
    <xf numFmtId="1" fontId="3" fillId="0" borderId="0" xfId="15" applyNumberFormat="1" applyFont="1" applyFill="1" applyAlignment="1" quotePrefix="1">
      <alignment horizontal="right"/>
    </xf>
    <xf numFmtId="186" fontId="3" fillId="0" borderId="0" xfId="15" applyNumberFormat="1" applyFont="1" applyFill="1" applyAlignment="1">
      <alignment horizontal="right"/>
    </xf>
    <xf numFmtId="186" fontId="8" fillId="0" borderId="2" xfId="15" applyNumberFormat="1" applyFont="1" applyFill="1" applyBorder="1" applyAlignment="1">
      <alignment horizontal="right"/>
    </xf>
    <xf numFmtId="186" fontId="3" fillId="0" borderId="3" xfId="15" applyNumberFormat="1" applyFont="1" applyFill="1" applyBorder="1" applyAlignment="1">
      <alignment horizontal="right" vertical="center"/>
    </xf>
    <xf numFmtId="186" fontId="3" fillId="0" borderId="2" xfId="15" applyNumberFormat="1" applyFont="1" applyFill="1" applyBorder="1" applyAlignment="1">
      <alignment/>
    </xf>
    <xf numFmtId="186" fontId="3" fillId="0" borderId="7" xfId="0" applyNumberFormat="1" applyFont="1" applyFill="1" applyBorder="1" applyAlignment="1">
      <alignment/>
    </xf>
    <xf numFmtId="186" fontId="1" fillId="0" borderId="7" xfId="0" applyNumberFormat="1" applyFont="1" applyFill="1" applyBorder="1" applyAlignment="1">
      <alignment/>
    </xf>
    <xf numFmtId="186" fontId="3" fillId="0" borderId="5" xfId="0" applyNumberFormat="1" applyFont="1" applyFill="1" applyBorder="1" applyAlignment="1">
      <alignment/>
    </xf>
    <xf numFmtId="0" fontId="1" fillId="0" borderId="5" xfId="0" applyFont="1" applyFill="1" applyBorder="1" applyAlignment="1">
      <alignment/>
    </xf>
    <xf numFmtId="186" fontId="1" fillId="0" borderId="5" xfId="0" applyNumberFormat="1" applyFont="1" applyFill="1" applyBorder="1" applyAlignment="1">
      <alignment/>
    </xf>
    <xf numFmtId="186" fontId="3" fillId="0" borderId="3" xfId="15" applyNumberFormat="1" applyFont="1" applyFill="1" applyBorder="1" applyAlignment="1">
      <alignment/>
    </xf>
    <xf numFmtId="186" fontId="1" fillId="0" borderId="3" xfId="15" applyNumberFormat="1" applyFont="1" applyFill="1" applyBorder="1" applyAlignment="1">
      <alignment/>
    </xf>
    <xf numFmtId="186" fontId="3" fillId="0" borderId="8" xfId="15" applyNumberFormat="1" applyFont="1" applyFill="1" applyBorder="1" applyAlignment="1">
      <alignment/>
    </xf>
    <xf numFmtId="186" fontId="1" fillId="0" borderId="8" xfId="15" applyNumberFormat="1" applyFont="1" applyFill="1" applyBorder="1" applyAlignment="1">
      <alignment/>
    </xf>
    <xf numFmtId="186" fontId="3" fillId="0" borderId="10" xfId="15" applyNumberFormat="1" applyFont="1" applyFill="1" applyBorder="1" applyAlignment="1">
      <alignment/>
    </xf>
    <xf numFmtId="186" fontId="1" fillId="0" borderId="10" xfId="15" applyNumberFormat="1" applyFont="1" applyFill="1" applyBorder="1" applyAlignment="1">
      <alignment/>
    </xf>
    <xf numFmtId="186" fontId="3" fillId="0" borderId="9" xfId="15" applyNumberFormat="1" applyFont="1" applyFill="1" applyBorder="1" applyAlignment="1">
      <alignment/>
    </xf>
    <xf numFmtId="186" fontId="1" fillId="0" borderId="9" xfId="15" applyNumberFormat="1" applyFont="1" applyFill="1" applyBorder="1" applyAlignment="1">
      <alignment/>
    </xf>
    <xf numFmtId="186" fontId="3" fillId="0" borderId="0" xfId="15" applyNumberFormat="1" applyFont="1" applyFill="1" applyBorder="1" applyAlignment="1">
      <alignment horizontal="right"/>
    </xf>
    <xf numFmtId="186" fontId="3" fillId="0" borderId="2" xfId="15" applyNumberFormat="1" applyFont="1" applyFill="1" applyBorder="1" applyAlignment="1">
      <alignment horizontal="right"/>
    </xf>
    <xf numFmtId="186" fontId="3" fillId="0" borderId="3" xfId="15" applyNumberFormat="1" applyFont="1" applyFill="1" applyBorder="1" applyAlignment="1">
      <alignment horizontal="right"/>
    </xf>
    <xf numFmtId="186" fontId="3" fillId="0" borderId="5" xfId="15" applyNumberFormat="1" applyFont="1" applyFill="1" applyBorder="1" applyAlignment="1">
      <alignment horizontal="right"/>
    </xf>
    <xf numFmtId="0" fontId="12" fillId="0" borderId="0" xfId="0" applyFont="1" applyFill="1" applyAlignment="1">
      <alignment/>
    </xf>
    <xf numFmtId="188" fontId="3" fillId="0" borderId="0" xfId="15" applyNumberFormat="1" applyFont="1" applyFill="1" applyAlignment="1">
      <alignment/>
    </xf>
    <xf numFmtId="1" fontId="3" fillId="0" borderId="0" xfId="15" applyNumberFormat="1" applyFont="1" applyFill="1" applyAlignment="1">
      <alignment/>
    </xf>
    <xf numFmtId="0" fontId="1" fillId="0" borderId="0" xfId="0" applyFont="1" applyAlignment="1" quotePrefix="1">
      <alignment horizontal="center"/>
    </xf>
    <xf numFmtId="186" fontId="3" fillId="0" borderId="6" xfId="0" applyNumberFormat="1" applyFont="1" applyFill="1" applyBorder="1" applyAlignment="1">
      <alignment/>
    </xf>
    <xf numFmtId="186" fontId="1" fillId="0" borderId="6" xfId="0" applyNumberFormat="1" applyFont="1" applyFill="1" applyBorder="1" applyAlignment="1">
      <alignment/>
    </xf>
    <xf numFmtId="0" fontId="1" fillId="0" borderId="0" xfId="0" applyFont="1" applyFill="1" applyBorder="1" applyAlignment="1">
      <alignment/>
    </xf>
    <xf numFmtId="186" fontId="1" fillId="0" borderId="1" xfId="15" applyNumberFormat="1" applyFont="1" applyFill="1" applyBorder="1" applyAlignment="1">
      <alignment/>
    </xf>
    <xf numFmtId="186" fontId="3" fillId="0" borderId="4" xfId="0" applyNumberFormat="1" applyFont="1" applyBorder="1" applyAlignment="1">
      <alignment/>
    </xf>
    <xf numFmtId="186" fontId="1" fillId="0" borderId="4" xfId="0" applyNumberFormat="1" applyFont="1" applyBorder="1" applyAlignment="1">
      <alignment/>
    </xf>
    <xf numFmtId="186" fontId="3" fillId="0" borderId="0" xfId="0" applyNumberFormat="1" applyFont="1" applyFill="1" applyBorder="1" applyAlignment="1">
      <alignment/>
    </xf>
    <xf numFmtId="186" fontId="1" fillId="0" borderId="0" xfId="0" applyNumberFormat="1" applyFont="1" applyFill="1" applyBorder="1" applyAlignment="1">
      <alignment/>
    </xf>
    <xf numFmtId="0" fontId="5" fillId="0" borderId="0" xfId="0" applyFont="1" applyAlignment="1">
      <alignment/>
    </xf>
    <xf numFmtId="186" fontId="1" fillId="0" borderId="2" xfId="15" applyNumberFormat="1" applyFont="1" applyFill="1" applyBorder="1" applyAlignment="1">
      <alignment horizontal="right"/>
    </xf>
    <xf numFmtId="3" fontId="7" fillId="0" borderId="0" xfId="0" applyNumberFormat="1" applyFont="1" applyAlignment="1">
      <alignment/>
    </xf>
    <xf numFmtId="43" fontId="3" fillId="0" borderId="4" xfId="15" applyNumberFormat="1" applyFont="1" applyBorder="1" applyAlignment="1">
      <alignment horizontal="right"/>
    </xf>
    <xf numFmtId="43" fontId="1" fillId="0" borderId="4" xfId="15" applyNumberFormat="1" applyFont="1" applyBorder="1" applyAlignment="1">
      <alignment horizontal="right"/>
    </xf>
    <xf numFmtId="3" fontId="13" fillId="0" borderId="4" xfId="0" applyNumberFormat="1" applyFont="1" applyFill="1" applyBorder="1" applyAlignment="1">
      <alignment horizontal="right"/>
    </xf>
    <xf numFmtId="198" fontId="1" fillId="0" borderId="0" xfId="0" applyFont="1" applyAlignment="1">
      <alignment/>
    </xf>
    <xf numFmtId="186" fontId="3" fillId="0" borderId="6" xfId="15" applyNumberFormat="1" applyFont="1" applyFill="1" applyBorder="1" applyAlignment="1">
      <alignment/>
    </xf>
    <xf numFmtId="10" fontId="3" fillId="0" borderId="4" xfId="19" applyNumberFormat="1" applyFont="1" applyFill="1" applyBorder="1" applyAlignment="1">
      <alignment/>
    </xf>
    <xf numFmtId="198" fontId="5" fillId="0" borderId="0" xfId="0" applyFont="1" applyAlignment="1">
      <alignment/>
    </xf>
    <xf numFmtId="186" fontId="3" fillId="0" borderId="4" xfId="15" applyNumberFormat="1" applyFont="1" applyFill="1" applyBorder="1" applyAlignment="1">
      <alignment/>
    </xf>
    <xf numFmtId="17" fontId="3" fillId="0" borderId="0" xfId="0" applyNumberFormat="1" applyFont="1" applyAlignment="1">
      <alignment/>
    </xf>
    <xf numFmtId="22" fontId="3" fillId="0" borderId="0" xfId="0" applyNumberFormat="1" applyFont="1" applyAlignment="1">
      <alignment/>
    </xf>
    <xf numFmtId="3" fontId="3" fillId="0" borderId="0" xfId="0" applyNumberFormat="1" applyFont="1" applyFill="1" applyBorder="1" applyAlignment="1">
      <alignment/>
    </xf>
    <xf numFmtId="3" fontId="1" fillId="0" borderId="0" xfId="0" applyNumberFormat="1" applyFont="1" applyFill="1" applyAlignment="1">
      <alignment wrapText="1"/>
    </xf>
    <xf numFmtId="0" fontId="3"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186" fontId="3" fillId="0" borderId="0" xfId="15" applyNumberFormat="1" applyFont="1" applyAlignment="1">
      <alignment horizontal="center" wrapText="1"/>
    </xf>
    <xf numFmtId="186" fontId="3" fillId="0" borderId="0" xfId="15" applyNumberFormat="1" applyFont="1" applyAlignment="1">
      <alignment horizontal="center"/>
    </xf>
    <xf numFmtId="16" fontId="3" fillId="0" borderId="0" xfId="0" applyNumberFormat="1" applyFont="1" applyAlignment="1" quotePrefix="1">
      <alignment horizontal="center"/>
    </xf>
    <xf numFmtId="0" fontId="3" fillId="0" borderId="0" xfId="0" applyFont="1" applyFill="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85725</xdr:rowOff>
    </xdr:from>
    <xdr:to>
      <xdr:col>8</xdr:col>
      <xdr:colOff>600075</xdr:colOff>
      <xdr:row>7</xdr:row>
      <xdr:rowOff>85725</xdr:rowOff>
    </xdr:to>
    <xdr:sp>
      <xdr:nvSpPr>
        <xdr:cNvPr id="1" name="Line 1"/>
        <xdr:cNvSpPr>
          <a:spLocks/>
        </xdr:cNvSpPr>
      </xdr:nvSpPr>
      <xdr:spPr>
        <a:xfrm>
          <a:off x="2352675" y="12192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92</xdr:row>
      <xdr:rowOff>85725</xdr:rowOff>
    </xdr:from>
    <xdr:to>
      <xdr:col>8</xdr:col>
      <xdr:colOff>600075</xdr:colOff>
      <xdr:row>92</xdr:row>
      <xdr:rowOff>85725</xdr:rowOff>
    </xdr:to>
    <xdr:sp>
      <xdr:nvSpPr>
        <xdr:cNvPr id="2" name="Line 2"/>
        <xdr:cNvSpPr>
          <a:spLocks/>
        </xdr:cNvSpPr>
      </xdr:nvSpPr>
      <xdr:spPr>
        <a:xfrm>
          <a:off x="2352675" y="149828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176</xdr:row>
      <xdr:rowOff>85725</xdr:rowOff>
    </xdr:from>
    <xdr:to>
      <xdr:col>8</xdr:col>
      <xdr:colOff>600075</xdr:colOff>
      <xdr:row>176</xdr:row>
      <xdr:rowOff>85725</xdr:rowOff>
    </xdr:to>
    <xdr:sp>
      <xdr:nvSpPr>
        <xdr:cNvPr id="3" name="Line 3"/>
        <xdr:cNvSpPr>
          <a:spLocks/>
        </xdr:cNvSpPr>
      </xdr:nvSpPr>
      <xdr:spPr>
        <a:xfrm>
          <a:off x="2352675" y="285845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260</xdr:row>
      <xdr:rowOff>85725</xdr:rowOff>
    </xdr:from>
    <xdr:to>
      <xdr:col>8</xdr:col>
      <xdr:colOff>600075</xdr:colOff>
      <xdr:row>260</xdr:row>
      <xdr:rowOff>85725</xdr:rowOff>
    </xdr:to>
    <xdr:sp>
      <xdr:nvSpPr>
        <xdr:cNvPr id="4" name="Line 4"/>
        <xdr:cNvSpPr>
          <a:spLocks/>
        </xdr:cNvSpPr>
      </xdr:nvSpPr>
      <xdr:spPr>
        <a:xfrm>
          <a:off x="2352675" y="42186225"/>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47</xdr:row>
      <xdr:rowOff>85725</xdr:rowOff>
    </xdr:from>
    <xdr:to>
      <xdr:col>8</xdr:col>
      <xdr:colOff>600075</xdr:colOff>
      <xdr:row>47</xdr:row>
      <xdr:rowOff>85725</xdr:rowOff>
    </xdr:to>
    <xdr:sp>
      <xdr:nvSpPr>
        <xdr:cNvPr id="5" name="Line 5"/>
        <xdr:cNvSpPr>
          <a:spLocks/>
        </xdr:cNvSpPr>
      </xdr:nvSpPr>
      <xdr:spPr>
        <a:xfrm>
          <a:off x="2352675" y="76962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131</xdr:row>
      <xdr:rowOff>85725</xdr:rowOff>
    </xdr:from>
    <xdr:to>
      <xdr:col>8</xdr:col>
      <xdr:colOff>600075</xdr:colOff>
      <xdr:row>131</xdr:row>
      <xdr:rowOff>85725</xdr:rowOff>
    </xdr:to>
    <xdr:sp>
      <xdr:nvSpPr>
        <xdr:cNvPr id="6" name="Line 6"/>
        <xdr:cNvSpPr>
          <a:spLocks/>
        </xdr:cNvSpPr>
      </xdr:nvSpPr>
      <xdr:spPr>
        <a:xfrm>
          <a:off x="2352675" y="212979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215</xdr:row>
      <xdr:rowOff>85725</xdr:rowOff>
    </xdr:from>
    <xdr:to>
      <xdr:col>8</xdr:col>
      <xdr:colOff>600075</xdr:colOff>
      <xdr:row>215</xdr:row>
      <xdr:rowOff>85725</xdr:rowOff>
    </xdr:to>
    <xdr:sp>
      <xdr:nvSpPr>
        <xdr:cNvPr id="7" name="Line 7"/>
        <xdr:cNvSpPr>
          <a:spLocks/>
        </xdr:cNvSpPr>
      </xdr:nvSpPr>
      <xdr:spPr>
        <a:xfrm>
          <a:off x="2352675" y="348996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299</xdr:row>
      <xdr:rowOff>85725</xdr:rowOff>
    </xdr:from>
    <xdr:to>
      <xdr:col>8</xdr:col>
      <xdr:colOff>600075</xdr:colOff>
      <xdr:row>299</xdr:row>
      <xdr:rowOff>85725</xdr:rowOff>
    </xdr:to>
    <xdr:sp>
      <xdr:nvSpPr>
        <xdr:cNvPr id="8" name="Line 8"/>
        <xdr:cNvSpPr>
          <a:spLocks/>
        </xdr:cNvSpPr>
      </xdr:nvSpPr>
      <xdr:spPr>
        <a:xfrm>
          <a:off x="2352675" y="48501300"/>
          <a:ext cx="4143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xdr:row>
      <xdr:rowOff>9525</xdr:rowOff>
    </xdr:from>
    <xdr:to>
      <xdr:col>11</xdr:col>
      <xdr:colOff>895350</xdr:colOff>
      <xdr:row>12</xdr:row>
      <xdr:rowOff>152400</xdr:rowOff>
    </xdr:to>
    <xdr:sp>
      <xdr:nvSpPr>
        <xdr:cNvPr id="1" name="TextBox 1"/>
        <xdr:cNvSpPr txBox="1">
          <a:spLocks noChangeArrowheads="1"/>
        </xdr:cNvSpPr>
      </xdr:nvSpPr>
      <xdr:spPr>
        <a:xfrm>
          <a:off x="800100" y="981075"/>
          <a:ext cx="5638800" cy="1114425"/>
        </a:xfrm>
        <a:prstGeom prst="rect">
          <a:avLst/>
        </a:prstGeom>
        <a:noFill/>
        <a:ln w="9525" cmpd="sng">
          <a:noFill/>
        </a:ln>
      </xdr:spPr>
      <xdr:txBody>
        <a:bodyPr vertOverflow="clip" wrap="square"/>
        <a:p>
          <a:pPr algn="just">
            <a:defRPr/>
          </a:pPr>
          <a:r>
            <a:rPr lang="en-US" cap="none" sz="1000" b="0" i="0" u="none" baseline="0"/>
            <a:t>Where a loan becomes non-performing, interest accrued and recognised as income prior to the date the loans are classified as non-performing shall be reserved out of income and set-off against the accrued interest receivables account in the balance sheet. Thereafter, the interest accrued on the non-performing loans shall be recognised as income on a cash basis instead of being accrued and suspended at the same time as prescribed previously.</a:t>
          </a:r>
        </a:p>
      </xdr:txBody>
    </xdr:sp>
    <xdr:clientData/>
  </xdr:twoCellAnchor>
  <xdr:twoCellAnchor>
    <xdr:from>
      <xdr:col>3</xdr:col>
      <xdr:colOff>0</xdr:colOff>
      <xdr:row>14</xdr:row>
      <xdr:rowOff>0</xdr:rowOff>
    </xdr:from>
    <xdr:to>
      <xdr:col>11</xdr:col>
      <xdr:colOff>895350</xdr:colOff>
      <xdr:row>17</xdr:row>
      <xdr:rowOff>76200</xdr:rowOff>
    </xdr:to>
    <xdr:sp>
      <xdr:nvSpPr>
        <xdr:cNvPr id="2" name="TextBox 2"/>
        <xdr:cNvSpPr txBox="1">
          <a:spLocks noChangeArrowheads="1"/>
        </xdr:cNvSpPr>
      </xdr:nvSpPr>
      <xdr:spPr>
        <a:xfrm>
          <a:off x="800100" y="2266950"/>
          <a:ext cx="5638800" cy="561975"/>
        </a:xfrm>
        <a:prstGeom prst="rect">
          <a:avLst/>
        </a:prstGeom>
        <a:noFill/>
        <a:ln w="9525" cmpd="sng">
          <a:noFill/>
        </a:ln>
      </xdr:spPr>
      <xdr:txBody>
        <a:bodyPr vertOverflow="clip" wrap="square"/>
        <a:p>
          <a:pPr algn="just">
            <a:defRPr/>
          </a:pPr>
          <a:r>
            <a:rPr lang="en-US" cap="none" sz="1000" b="0" i="0" u="none" baseline="0"/>
            <a:t>The effects of the transitional adjustments to opening retained profits and unrealised holding reserves of the Group and Bank as described in Note A1 above are as follows:</a:t>
          </a:r>
        </a:p>
      </xdr:txBody>
    </xdr:sp>
    <xdr:clientData/>
  </xdr:twoCellAnchor>
  <xdr:twoCellAnchor>
    <xdr:from>
      <xdr:col>2</xdr:col>
      <xdr:colOff>28575</xdr:colOff>
      <xdr:row>50</xdr:row>
      <xdr:rowOff>0</xdr:rowOff>
    </xdr:from>
    <xdr:to>
      <xdr:col>11</xdr:col>
      <xdr:colOff>742950</xdr:colOff>
      <xdr:row>52</xdr:row>
      <xdr:rowOff>0</xdr:rowOff>
    </xdr:to>
    <xdr:sp>
      <xdr:nvSpPr>
        <xdr:cNvPr id="3" name="TextBox 3"/>
        <xdr:cNvSpPr txBox="1">
          <a:spLocks noChangeArrowheads="1"/>
        </xdr:cNvSpPr>
      </xdr:nvSpPr>
      <xdr:spPr>
        <a:xfrm>
          <a:off x="647700" y="8096250"/>
          <a:ext cx="5638800" cy="323850"/>
        </a:xfrm>
        <a:prstGeom prst="rect">
          <a:avLst/>
        </a:prstGeom>
        <a:noFill/>
        <a:ln w="9525" cmpd="sng">
          <a:noFill/>
        </a:ln>
      </xdr:spPr>
      <xdr:txBody>
        <a:bodyPr vertOverflow="clip" wrap="square"/>
        <a:p>
          <a:pPr algn="just">
            <a:defRPr/>
          </a:pPr>
          <a:r>
            <a:rPr lang="en-US" cap="none" sz="1000" b="0" i="0" u="none" baseline="0"/>
            <a:t>The following comparative figures have been reclassified to conform with the revised BNM/GP8 format: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9</xdr:col>
      <xdr:colOff>904875</xdr:colOff>
      <xdr:row>10</xdr:row>
      <xdr:rowOff>57150</xdr:rowOff>
    </xdr:to>
    <xdr:sp>
      <xdr:nvSpPr>
        <xdr:cNvPr id="1" name="TextBox 1"/>
        <xdr:cNvSpPr txBox="1">
          <a:spLocks noChangeArrowheads="1"/>
        </xdr:cNvSpPr>
      </xdr:nvSpPr>
      <xdr:spPr>
        <a:xfrm>
          <a:off x="400050" y="1133475"/>
          <a:ext cx="6524625" cy="542925"/>
        </a:xfrm>
        <a:prstGeom prst="rect">
          <a:avLst/>
        </a:prstGeom>
        <a:noFill/>
        <a:ln w="9525" cmpd="sng">
          <a:noFill/>
        </a:ln>
      </xdr:spPr>
      <xdr:txBody>
        <a:bodyPr vertOverflow="clip" wrap="square"/>
        <a:p>
          <a:pPr algn="just">
            <a:defRPr/>
          </a:pPr>
          <a:r>
            <a:rPr lang="en-US" cap="none" sz="1000" b="0" i="0" u="none" baseline="0"/>
            <a:t>The basic EPS of the Group is calculated by dividing the net profit for the quarter and the financial year by the weighted-average number of ordinary shares in issue during the quarter and the financial year respectively.</a:t>
          </a:r>
        </a:p>
      </xdr:txBody>
    </xdr:sp>
    <xdr:clientData/>
  </xdr:twoCellAnchor>
  <xdr:twoCellAnchor>
    <xdr:from>
      <xdr:col>1</xdr:col>
      <xdr:colOff>9525</xdr:colOff>
      <xdr:row>23</xdr:row>
      <xdr:rowOff>152400</xdr:rowOff>
    </xdr:from>
    <xdr:to>
      <xdr:col>9</xdr:col>
      <xdr:colOff>895350</xdr:colOff>
      <xdr:row>35</xdr:row>
      <xdr:rowOff>9525</xdr:rowOff>
    </xdr:to>
    <xdr:sp>
      <xdr:nvSpPr>
        <xdr:cNvPr id="2" name="TextBox 2"/>
        <xdr:cNvSpPr txBox="1">
          <a:spLocks noChangeArrowheads="1"/>
        </xdr:cNvSpPr>
      </xdr:nvSpPr>
      <xdr:spPr>
        <a:xfrm>
          <a:off x="390525" y="3876675"/>
          <a:ext cx="6524625" cy="1800225"/>
        </a:xfrm>
        <a:prstGeom prst="rect">
          <a:avLst/>
        </a:prstGeom>
        <a:noFill/>
        <a:ln w="9525" cmpd="sng">
          <a:noFill/>
        </a:ln>
      </xdr:spPr>
      <xdr:txBody>
        <a:bodyPr vertOverflow="clip" wrap="square"/>
        <a:p>
          <a:pPr algn="just">
            <a:defRPr/>
          </a:pPr>
          <a:r>
            <a:rPr lang="en-US" cap="none" sz="1000" b="0" i="0" u="none" baseline="0"/>
            <a:t>The diluted EPS of the Group is calculated by dividing the net profit for the quarter and the financial year by the weighted-average number of ordinary shares in issue, which has been adjusted for the number of shares that could have been issued under the Maybank Group Employee Share Option Scheme. 
In the diluted EPS calculation, it was assumed that the share options were exercised into ordinary shares. A calculation is done to determine the number of shares that could have been issued at fair value (determined as the average price of the Bank’s shares during the quarter) based on the monetary value of the subscription rights attached to the outstanding share options. This calculation serves to determine the number of dilutive shares to be added to the weighted-average ordinary shares in issue for the purpose of computing the dilution. No adjustment was made to the net profit for the quarter.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J174"/>
  <sheetViews>
    <sheetView tabSelected="1" view="pageBreakPreview" zoomScaleSheetLayoutView="100" workbookViewId="0" topLeftCell="A1">
      <selection activeCell="D115" sqref="D115"/>
    </sheetView>
  </sheetViews>
  <sheetFormatPr defaultColWidth="9.140625" defaultRowHeight="12.75"/>
  <cols>
    <col min="1" max="1" width="4.8515625" style="2" customWidth="1"/>
    <col min="2" max="2" width="2.00390625" style="2" customWidth="1"/>
    <col min="3" max="3" width="37.0039062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 r="A1" s="160" t="s">
        <v>354</v>
      </c>
      <c r="B1" s="160"/>
      <c r="C1" s="160"/>
      <c r="D1" s="160"/>
      <c r="E1" s="160"/>
      <c r="F1" s="160"/>
      <c r="G1" s="160"/>
      <c r="H1" s="160"/>
      <c r="I1" s="160"/>
      <c r="J1" s="160"/>
    </row>
    <row r="2" spans="1:10" ht="12.75">
      <c r="A2" s="160" t="s">
        <v>355</v>
      </c>
      <c r="B2" s="160"/>
      <c r="C2" s="160"/>
      <c r="D2" s="160"/>
      <c r="E2" s="160"/>
      <c r="F2" s="160"/>
      <c r="G2" s="160"/>
      <c r="H2" s="160"/>
      <c r="I2" s="160"/>
      <c r="J2" s="160"/>
    </row>
    <row r="3" spans="1:10" ht="12.75">
      <c r="A3" s="160" t="s">
        <v>0</v>
      </c>
      <c r="B3" s="160"/>
      <c r="C3" s="160"/>
      <c r="D3" s="160"/>
      <c r="E3" s="160"/>
      <c r="F3" s="160"/>
      <c r="G3" s="160"/>
      <c r="H3" s="160"/>
      <c r="I3" s="160"/>
      <c r="J3" s="160"/>
    </row>
    <row r="5" spans="1:3" ht="12.75">
      <c r="A5" s="4" t="s">
        <v>1</v>
      </c>
      <c r="B5" s="5" t="s">
        <v>459</v>
      </c>
      <c r="C5" s="5"/>
    </row>
    <row r="6" spans="4:10" ht="12.75">
      <c r="D6" s="160" t="s">
        <v>2</v>
      </c>
      <c r="E6" s="160"/>
      <c r="F6" s="160"/>
      <c r="G6" s="4"/>
      <c r="H6" s="160" t="s">
        <v>4</v>
      </c>
      <c r="I6" s="160"/>
      <c r="J6" s="160"/>
    </row>
    <row r="7" spans="4:10" ht="12.75">
      <c r="D7" s="6" t="s">
        <v>571</v>
      </c>
      <c r="E7" s="6"/>
      <c r="F7" s="7" t="s">
        <v>357</v>
      </c>
      <c r="G7" s="7"/>
      <c r="H7" s="6" t="s">
        <v>571</v>
      </c>
      <c r="I7" s="6"/>
      <c r="J7" s="7" t="s">
        <v>357</v>
      </c>
    </row>
    <row r="8" spans="4:10" ht="12.75">
      <c r="D8" s="4">
        <v>2005</v>
      </c>
      <c r="E8" s="4"/>
      <c r="F8" s="4">
        <v>2005</v>
      </c>
      <c r="G8" s="4"/>
      <c r="H8" s="4">
        <v>2005</v>
      </c>
      <c r="I8" s="4"/>
      <c r="J8" s="4">
        <v>2005</v>
      </c>
    </row>
    <row r="9" spans="4:10" ht="12.75">
      <c r="D9" s="4" t="s">
        <v>3</v>
      </c>
      <c r="E9" s="4"/>
      <c r="F9" s="4" t="s">
        <v>3</v>
      </c>
      <c r="G9" s="4"/>
      <c r="H9" s="4" t="s">
        <v>3</v>
      </c>
      <c r="I9" s="4"/>
      <c r="J9" s="4" t="s">
        <v>3</v>
      </c>
    </row>
    <row r="11" spans="2:3" ht="12.75">
      <c r="B11" s="5" t="s">
        <v>460</v>
      </c>
      <c r="C11" s="5"/>
    </row>
    <row r="12" ht="12.75">
      <c r="B12" s="5"/>
    </row>
    <row r="13" ht="12.75">
      <c r="B13" s="50" t="s">
        <v>430</v>
      </c>
    </row>
    <row r="14" ht="12.75">
      <c r="B14" s="51"/>
    </row>
    <row r="15" spans="2:10" ht="12.75">
      <c r="B15" s="52" t="s">
        <v>6</v>
      </c>
      <c r="D15" s="17">
        <v>291211</v>
      </c>
      <c r="E15" s="18"/>
      <c r="F15" s="18">
        <v>0</v>
      </c>
      <c r="G15" s="18"/>
      <c r="H15" s="17">
        <v>50219</v>
      </c>
      <c r="I15" s="18"/>
      <c r="J15" s="18">
        <v>0</v>
      </c>
    </row>
    <row r="16" spans="2:10" ht="12.75">
      <c r="B16" s="52" t="s">
        <v>5</v>
      </c>
      <c r="D16" s="17">
        <v>114995</v>
      </c>
      <c r="E16" s="18"/>
      <c r="F16" s="18">
        <v>49124</v>
      </c>
      <c r="G16" s="18"/>
      <c r="H16" s="17">
        <v>114995</v>
      </c>
      <c r="I16" s="18"/>
      <c r="J16" s="18">
        <v>49124</v>
      </c>
    </row>
    <row r="17" spans="2:10" ht="12.75">
      <c r="B17" s="52" t="s">
        <v>431</v>
      </c>
      <c r="D17" s="17">
        <v>350084</v>
      </c>
      <c r="E17" s="18"/>
      <c r="F17" s="18">
        <v>5037</v>
      </c>
      <c r="G17" s="18"/>
      <c r="H17" s="17">
        <v>155000</v>
      </c>
      <c r="I17" s="18"/>
      <c r="J17" s="18">
        <v>0</v>
      </c>
    </row>
    <row r="18" spans="2:10" ht="12.75">
      <c r="B18" s="52" t="s">
        <v>432</v>
      </c>
      <c r="D18" s="17">
        <v>538535</v>
      </c>
      <c r="E18" s="18"/>
      <c r="F18" s="18">
        <v>104625</v>
      </c>
      <c r="G18" s="18"/>
      <c r="H18" s="17">
        <v>538535</v>
      </c>
      <c r="I18" s="18"/>
      <c r="J18" s="18">
        <v>104625</v>
      </c>
    </row>
    <row r="19" spans="2:10" ht="12.75">
      <c r="B19" s="52" t="s">
        <v>438</v>
      </c>
      <c r="D19" s="17">
        <v>0</v>
      </c>
      <c r="E19" s="18"/>
      <c r="F19" s="18"/>
      <c r="G19" s="18"/>
      <c r="H19" s="17"/>
      <c r="I19" s="18"/>
      <c r="J19" s="18"/>
    </row>
    <row r="20" spans="3:10" ht="12.75">
      <c r="C20" s="52" t="s">
        <v>439</v>
      </c>
      <c r="D20" s="17">
        <v>22076</v>
      </c>
      <c r="E20" s="18"/>
      <c r="F20" s="18">
        <v>23257</v>
      </c>
      <c r="G20" s="18"/>
      <c r="H20" s="17">
        <v>0</v>
      </c>
      <c r="I20" s="18"/>
      <c r="J20" s="18">
        <v>0</v>
      </c>
    </row>
    <row r="21" spans="2:10" ht="12.75">
      <c r="B21" s="53" t="s">
        <v>434</v>
      </c>
      <c r="D21" s="17">
        <v>4315</v>
      </c>
      <c r="E21" s="18"/>
      <c r="F21" s="18">
        <v>25621</v>
      </c>
      <c r="G21" s="18"/>
      <c r="H21" s="17">
        <v>0</v>
      </c>
      <c r="I21" s="18"/>
      <c r="J21" s="18">
        <v>0</v>
      </c>
    </row>
    <row r="22" spans="2:10" ht="12.75">
      <c r="B22" s="52" t="s">
        <v>436</v>
      </c>
      <c r="D22" s="17">
        <v>0</v>
      </c>
      <c r="E22" s="18"/>
      <c r="F22" s="18">
        <v>84577</v>
      </c>
      <c r="G22" s="18"/>
      <c r="H22" s="17">
        <v>0</v>
      </c>
      <c r="I22" s="18"/>
      <c r="J22" s="18">
        <v>0</v>
      </c>
    </row>
    <row r="23" spans="2:10" ht="12.75">
      <c r="B23" s="54"/>
      <c r="D23" s="17"/>
      <c r="E23" s="18"/>
      <c r="F23" s="18"/>
      <c r="G23" s="18"/>
      <c r="H23" s="17"/>
      <c r="I23" s="18"/>
      <c r="J23" s="18"/>
    </row>
    <row r="24" spans="2:10" ht="12.75">
      <c r="B24" s="53" t="s">
        <v>437</v>
      </c>
      <c r="D24" s="95">
        <f>SUM(D15:D22)</f>
        <v>1321216</v>
      </c>
      <c r="E24" s="18"/>
      <c r="F24" s="46">
        <f>SUM(F15:F22)</f>
        <v>292241</v>
      </c>
      <c r="G24" s="44"/>
      <c r="H24" s="95">
        <f>SUM(H15:H22)</f>
        <v>858749</v>
      </c>
      <c r="I24" s="18"/>
      <c r="J24" s="46">
        <f>SUM(J15:J22)</f>
        <v>153749</v>
      </c>
    </row>
    <row r="25" spans="2:10" ht="12.75">
      <c r="B25" s="52"/>
      <c r="D25" s="69"/>
      <c r="E25" s="44"/>
      <c r="F25" s="44"/>
      <c r="G25" s="44"/>
      <c r="H25" s="69"/>
      <c r="I25" s="44"/>
      <c r="J25" s="44"/>
    </row>
    <row r="26" spans="2:10" ht="12.75">
      <c r="B26" s="52"/>
      <c r="D26" s="17"/>
      <c r="E26" s="18"/>
      <c r="F26" s="18"/>
      <c r="G26" s="18"/>
      <c r="H26" s="17"/>
      <c r="I26" s="18"/>
      <c r="J26" s="18"/>
    </row>
    <row r="27" spans="2:10" ht="12.75">
      <c r="B27" s="55" t="s">
        <v>7</v>
      </c>
      <c r="D27" s="17"/>
      <c r="E27" s="18"/>
      <c r="F27" s="18"/>
      <c r="G27" s="18"/>
      <c r="H27" s="17"/>
      <c r="I27" s="18"/>
      <c r="J27" s="18"/>
    </row>
    <row r="28" spans="2:10" ht="12.75">
      <c r="B28" s="54" t="s">
        <v>9</v>
      </c>
      <c r="D28" s="17">
        <v>1</v>
      </c>
      <c r="E28" s="18"/>
      <c r="F28" s="18">
        <v>1</v>
      </c>
      <c r="G28" s="18"/>
      <c r="H28" s="17">
        <v>0</v>
      </c>
      <c r="I28" s="18"/>
      <c r="J28" s="18">
        <v>0</v>
      </c>
    </row>
    <row r="29" spans="2:10" ht="12.75">
      <c r="B29" s="56"/>
      <c r="D29" s="17"/>
      <c r="E29" s="18"/>
      <c r="F29" s="18"/>
      <c r="G29" s="18"/>
      <c r="H29" s="17"/>
      <c r="I29" s="18"/>
      <c r="J29" s="18"/>
    </row>
    <row r="30" spans="2:10" ht="12.75">
      <c r="B30" s="55" t="s">
        <v>8</v>
      </c>
      <c r="D30" s="17"/>
      <c r="E30" s="18"/>
      <c r="F30" s="18"/>
      <c r="G30" s="18"/>
      <c r="H30" s="17"/>
      <c r="I30" s="18"/>
      <c r="J30" s="18"/>
    </row>
    <row r="31" spans="2:10" ht="12.75">
      <c r="B31" s="52" t="s">
        <v>589</v>
      </c>
      <c r="D31" s="17">
        <v>105955</v>
      </c>
      <c r="E31" s="18"/>
      <c r="F31" s="18">
        <v>260000</v>
      </c>
      <c r="G31" s="18"/>
      <c r="H31" s="17">
        <v>0</v>
      </c>
      <c r="I31" s="18"/>
      <c r="J31" s="18">
        <v>0</v>
      </c>
    </row>
    <row r="32" spans="2:10" ht="12.75">
      <c r="B32" s="52" t="s">
        <v>590</v>
      </c>
      <c r="D32" s="17">
        <v>214045</v>
      </c>
      <c r="E32" s="18"/>
      <c r="F32" s="18">
        <v>0</v>
      </c>
      <c r="G32" s="18"/>
      <c r="H32" s="17">
        <v>214045</v>
      </c>
      <c r="I32" s="18"/>
      <c r="J32" s="18">
        <v>0</v>
      </c>
    </row>
    <row r="33" spans="2:10" ht="12.75">
      <c r="B33" s="52" t="s">
        <v>440</v>
      </c>
      <c r="D33" s="69"/>
      <c r="E33" s="44"/>
      <c r="F33" s="44"/>
      <c r="G33" s="44"/>
      <c r="H33" s="69"/>
      <c r="I33" s="44"/>
      <c r="J33" s="44"/>
    </row>
    <row r="34" spans="3:10" ht="12.75">
      <c r="C34" s="52" t="s">
        <v>441</v>
      </c>
      <c r="D34" s="69">
        <v>0</v>
      </c>
      <c r="E34" s="44"/>
      <c r="F34" s="44">
        <v>76868</v>
      </c>
      <c r="G34" s="44"/>
      <c r="H34" s="69">
        <v>0</v>
      </c>
      <c r="I34" s="44"/>
      <c r="J34" s="44">
        <v>76868</v>
      </c>
    </row>
    <row r="35" spans="3:10" ht="12.75">
      <c r="C35" s="52"/>
      <c r="D35" s="95">
        <f>SUM(D31:D34)</f>
        <v>320000</v>
      </c>
      <c r="E35" s="18"/>
      <c r="F35" s="46">
        <f>SUM(F31:F34)</f>
        <v>336868</v>
      </c>
      <c r="G35" s="44"/>
      <c r="H35" s="95">
        <f>SUM(H31:H34)</f>
        <v>214045</v>
      </c>
      <c r="I35" s="18"/>
      <c r="J35" s="46">
        <f>SUM(J31:J34)</f>
        <v>76868</v>
      </c>
    </row>
    <row r="36" spans="2:10" ht="12.75">
      <c r="B36" s="52"/>
      <c r="D36" s="17"/>
      <c r="E36" s="18"/>
      <c r="F36" s="18"/>
      <c r="G36" s="18"/>
      <c r="H36" s="17"/>
      <c r="I36" s="18"/>
      <c r="J36" s="18"/>
    </row>
    <row r="37" spans="2:10" ht="12.75">
      <c r="B37" s="57" t="s">
        <v>565</v>
      </c>
      <c r="D37" s="95">
        <f>D24+D28+D35</f>
        <v>1641217</v>
      </c>
      <c r="E37" s="18"/>
      <c r="F37" s="46">
        <f>F24+F28+F35</f>
        <v>629110</v>
      </c>
      <c r="G37" s="18"/>
      <c r="H37" s="95">
        <f>H24+H28+H35</f>
        <v>1072794</v>
      </c>
      <c r="I37" s="18"/>
      <c r="J37" s="46">
        <f>J24+J28+J35</f>
        <v>230617</v>
      </c>
    </row>
    <row r="38" spans="2:10" ht="12.75">
      <c r="B38" s="57"/>
      <c r="D38" s="69"/>
      <c r="E38" s="18"/>
      <c r="F38" s="44"/>
      <c r="G38" s="18"/>
      <c r="H38" s="69"/>
      <c r="I38" s="18"/>
      <c r="J38" s="44"/>
    </row>
    <row r="39" spans="2:10" ht="12.75">
      <c r="B39" s="57"/>
      <c r="D39" s="69"/>
      <c r="E39" s="18"/>
      <c r="F39" s="44"/>
      <c r="G39" s="18"/>
      <c r="H39" s="69"/>
      <c r="I39" s="18"/>
      <c r="J39" s="44"/>
    </row>
    <row r="40" spans="2:10" ht="12.75">
      <c r="B40" s="57"/>
      <c r="D40" s="69"/>
      <c r="E40" s="18"/>
      <c r="F40" s="44"/>
      <c r="G40" s="18"/>
      <c r="H40" s="69"/>
      <c r="I40" s="18"/>
      <c r="J40" s="44"/>
    </row>
    <row r="41" spans="2:10" ht="12.75">
      <c r="B41" s="57"/>
      <c r="D41" s="69"/>
      <c r="E41" s="18"/>
      <c r="F41" s="44"/>
      <c r="G41" s="18"/>
      <c r="H41" s="69"/>
      <c r="I41" s="18"/>
      <c r="J41" s="44"/>
    </row>
    <row r="42" spans="2:10" ht="12.75">
      <c r="B42" s="57"/>
      <c r="D42" s="69"/>
      <c r="E42" s="18"/>
      <c r="F42" s="44"/>
      <c r="G42" s="18"/>
      <c r="H42" s="69"/>
      <c r="I42" s="18"/>
      <c r="J42" s="44"/>
    </row>
    <row r="43" spans="2:10" ht="12.75">
      <c r="B43" s="57"/>
      <c r="D43" s="69"/>
      <c r="E43" s="18"/>
      <c r="F43" s="44"/>
      <c r="G43" s="18"/>
      <c r="H43" s="69"/>
      <c r="I43" s="18"/>
      <c r="J43" s="44"/>
    </row>
    <row r="44" spans="2:10" ht="12.75">
      <c r="B44" s="57"/>
      <c r="D44" s="69"/>
      <c r="E44" s="18"/>
      <c r="F44" s="44"/>
      <c r="G44" s="18"/>
      <c r="H44" s="69"/>
      <c r="I44" s="18"/>
      <c r="J44" s="44"/>
    </row>
    <row r="45" spans="2:10" ht="12.75">
      <c r="B45" s="57"/>
      <c r="D45" s="69"/>
      <c r="E45" s="18"/>
      <c r="F45" s="44"/>
      <c r="G45" s="18"/>
      <c r="H45" s="69"/>
      <c r="I45" s="18"/>
      <c r="J45" s="44"/>
    </row>
    <row r="46" spans="2:10" ht="12.75">
      <c r="B46" s="57"/>
      <c r="D46" s="69"/>
      <c r="E46" s="18"/>
      <c r="F46" s="44"/>
      <c r="G46" s="18"/>
      <c r="H46" s="69"/>
      <c r="I46" s="18"/>
      <c r="J46" s="44"/>
    </row>
    <row r="47" spans="2:10" ht="12.75">
      <c r="B47" s="57"/>
      <c r="D47" s="69"/>
      <c r="E47" s="18"/>
      <c r="F47" s="44"/>
      <c r="G47" s="18"/>
      <c r="H47" s="69"/>
      <c r="I47" s="18"/>
      <c r="J47" s="44"/>
    </row>
    <row r="48" spans="2:10" ht="12.75">
      <c r="B48" s="57"/>
      <c r="D48" s="69"/>
      <c r="E48" s="18"/>
      <c r="F48" s="44"/>
      <c r="G48" s="18"/>
      <c r="H48" s="69"/>
      <c r="I48" s="18"/>
      <c r="J48" s="44"/>
    </row>
    <row r="49" spans="2:10" ht="12.75">
      <c r="B49" s="57"/>
      <c r="D49" s="69"/>
      <c r="E49" s="18"/>
      <c r="F49" s="44"/>
      <c r="G49" s="18"/>
      <c r="H49" s="69"/>
      <c r="I49" s="18"/>
      <c r="J49" s="44"/>
    </row>
    <row r="50" spans="2:10" ht="12.75">
      <c r="B50" s="57"/>
      <c r="D50" s="69"/>
      <c r="E50" s="18"/>
      <c r="F50" s="44"/>
      <c r="G50" s="18"/>
      <c r="H50" s="69"/>
      <c r="I50" s="18"/>
      <c r="J50" s="44"/>
    </row>
    <row r="51" spans="2:10" ht="12.75">
      <c r="B51" s="57"/>
      <c r="D51" s="69"/>
      <c r="E51" s="18"/>
      <c r="F51" s="44"/>
      <c r="G51" s="18"/>
      <c r="H51" s="69"/>
      <c r="I51" s="18"/>
      <c r="J51" s="44"/>
    </row>
    <row r="52" spans="2:10" ht="12.75">
      <c r="B52" s="57"/>
      <c r="D52" s="69"/>
      <c r="E52" s="18"/>
      <c r="F52" s="44"/>
      <c r="G52" s="18"/>
      <c r="H52" s="69"/>
      <c r="I52" s="18"/>
      <c r="J52" s="44"/>
    </row>
    <row r="53" spans="2:10" ht="12.75">
      <c r="B53" s="57"/>
      <c r="D53" s="69"/>
      <c r="E53" s="18"/>
      <c r="F53" s="44"/>
      <c r="G53" s="18"/>
      <c r="H53" s="69"/>
      <c r="I53" s="18"/>
      <c r="J53" s="44"/>
    </row>
    <row r="54" spans="2:10" ht="12.75">
      <c r="B54" s="57"/>
      <c r="D54" s="69"/>
      <c r="E54" s="18"/>
      <c r="F54" s="44"/>
      <c r="G54" s="18"/>
      <c r="H54" s="69"/>
      <c r="I54" s="18"/>
      <c r="J54" s="44"/>
    </row>
    <row r="55" spans="2:10" ht="12.75">
      <c r="B55" s="57"/>
      <c r="D55" s="69"/>
      <c r="E55" s="18"/>
      <c r="F55" s="44"/>
      <c r="G55" s="18"/>
      <c r="H55" s="69"/>
      <c r="I55" s="18"/>
      <c r="J55" s="44"/>
    </row>
    <row r="56" spans="2:10" ht="12.75">
      <c r="B56" s="57"/>
      <c r="D56" s="69"/>
      <c r="E56" s="18"/>
      <c r="F56" s="44"/>
      <c r="G56" s="18"/>
      <c r="H56" s="69"/>
      <c r="I56" s="18"/>
      <c r="J56" s="44"/>
    </row>
    <row r="57" spans="2:10" ht="12.75">
      <c r="B57" s="57"/>
      <c r="D57" s="69"/>
      <c r="E57" s="18"/>
      <c r="F57" s="44"/>
      <c r="G57" s="18"/>
      <c r="H57" s="69"/>
      <c r="I57" s="18"/>
      <c r="J57" s="44"/>
    </row>
    <row r="58" spans="2:10" ht="12.75">
      <c r="B58" s="57"/>
      <c r="D58" s="69"/>
      <c r="E58" s="18"/>
      <c r="F58" s="44"/>
      <c r="G58" s="18"/>
      <c r="H58" s="69"/>
      <c r="I58" s="18"/>
      <c r="J58" s="44"/>
    </row>
    <row r="59" spans="2:10" ht="12.75">
      <c r="B59" s="57"/>
      <c r="D59" s="69"/>
      <c r="E59" s="18"/>
      <c r="F59" s="44"/>
      <c r="G59" s="18"/>
      <c r="H59" s="69"/>
      <c r="I59" s="18"/>
      <c r="J59" s="44"/>
    </row>
    <row r="60" spans="2:10" ht="12.75">
      <c r="B60" s="57"/>
      <c r="D60" s="69"/>
      <c r="E60" s="18"/>
      <c r="F60" s="44"/>
      <c r="G60" s="18"/>
      <c r="H60" s="69"/>
      <c r="I60" s="18"/>
      <c r="J60" s="44"/>
    </row>
    <row r="61" spans="2:10" ht="12.75">
      <c r="B61" s="57"/>
      <c r="D61" s="69"/>
      <c r="E61" s="18"/>
      <c r="F61" s="44"/>
      <c r="G61" s="18"/>
      <c r="H61" s="69"/>
      <c r="I61" s="18"/>
      <c r="J61" s="44"/>
    </row>
    <row r="62" spans="2:10" ht="12.75">
      <c r="B62" s="57"/>
      <c r="D62" s="69"/>
      <c r="E62" s="18"/>
      <c r="F62" s="44"/>
      <c r="G62" s="18"/>
      <c r="H62" s="69"/>
      <c r="I62" s="18"/>
      <c r="J62" s="44"/>
    </row>
    <row r="63" spans="2:10" ht="12.75">
      <c r="B63" s="57"/>
      <c r="D63" s="69"/>
      <c r="E63" s="18"/>
      <c r="F63" s="44"/>
      <c r="G63" s="18"/>
      <c r="H63" s="69"/>
      <c r="I63" s="18"/>
      <c r="J63" s="44"/>
    </row>
    <row r="64" spans="2:10" ht="12.75">
      <c r="B64" s="57"/>
      <c r="D64" s="69"/>
      <c r="E64" s="18"/>
      <c r="F64" s="44"/>
      <c r="G64" s="18"/>
      <c r="H64" s="69"/>
      <c r="I64" s="18"/>
      <c r="J64" s="44"/>
    </row>
    <row r="65" spans="2:10" ht="12.75">
      <c r="B65" s="57"/>
      <c r="D65" s="69"/>
      <c r="E65" s="18"/>
      <c r="F65" s="44"/>
      <c r="G65" s="18"/>
      <c r="H65" s="69"/>
      <c r="I65" s="18"/>
      <c r="J65" s="44"/>
    </row>
    <row r="66" spans="2:10" ht="12.75">
      <c r="B66" s="57"/>
      <c r="D66" s="69"/>
      <c r="E66" s="18"/>
      <c r="F66" s="44"/>
      <c r="G66" s="18"/>
      <c r="H66" s="69"/>
      <c r="I66" s="18"/>
      <c r="J66" s="44"/>
    </row>
    <row r="69" spans="1:10" ht="12.75">
      <c r="A69" s="160" t="s">
        <v>354</v>
      </c>
      <c r="B69" s="160"/>
      <c r="C69" s="160"/>
      <c r="D69" s="160"/>
      <c r="E69" s="160"/>
      <c r="F69" s="160"/>
      <c r="G69" s="160"/>
      <c r="H69" s="160"/>
      <c r="I69" s="160"/>
      <c r="J69" s="160"/>
    </row>
    <row r="70" spans="1:10" ht="12.75">
      <c r="A70" s="160" t="s">
        <v>355</v>
      </c>
      <c r="B70" s="160"/>
      <c r="C70" s="160"/>
      <c r="D70" s="160"/>
      <c r="E70" s="160"/>
      <c r="F70" s="160"/>
      <c r="G70" s="160"/>
      <c r="H70" s="160"/>
      <c r="I70" s="160"/>
      <c r="J70" s="160"/>
    </row>
    <row r="71" spans="1:10" ht="12.75">
      <c r="A71" s="160" t="s">
        <v>0</v>
      </c>
      <c r="B71" s="160"/>
      <c r="C71" s="160"/>
      <c r="D71" s="160"/>
      <c r="E71" s="160"/>
      <c r="F71" s="160"/>
      <c r="G71" s="160"/>
      <c r="H71" s="160"/>
      <c r="I71" s="160"/>
      <c r="J71" s="160"/>
    </row>
    <row r="73" spans="1:3" ht="12.75">
      <c r="A73" s="4" t="s">
        <v>10</v>
      </c>
      <c r="B73" s="5" t="s">
        <v>593</v>
      </c>
      <c r="C73" s="5"/>
    </row>
    <row r="74" spans="4:10" ht="12.75">
      <c r="D74" s="160" t="s">
        <v>2</v>
      </c>
      <c r="E74" s="160"/>
      <c r="F74" s="160"/>
      <c r="G74" s="4"/>
      <c r="H74" s="160" t="s">
        <v>4</v>
      </c>
      <c r="I74" s="160"/>
      <c r="J74" s="160"/>
    </row>
    <row r="75" spans="4:10" ht="12.75">
      <c r="D75" s="6" t="s">
        <v>571</v>
      </c>
      <c r="E75" s="6"/>
      <c r="F75" s="7" t="s">
        <v>357</v>
      </c>
      <c r="G75" s="7"/>
      <c r="H75" s="6" t="s">
        <v>571</v>
      </c>
      <c r="I75" s="6"/>
      <c r="J75" s="7" t="s">
        <v>357</v>
      </c>
    </row>
    <row r="76" spans="4:10" ht="12.75">
      <c r="D76" s="4">
        <v>2005</v>
      </c>
      <c r="E76" s="4"/>
      <c r="F76" s="4">
        <v>2005</v>
      </c>
      <c r="G76" s="4"/>
      <c r="H76" s="4">
        <v>2005</v>
      </c>
      <c r="I76" s="4"/>
      <c r="J76" s="4">
        <v>2005</v>
      </c>
    </row>
    <row r="77" spans="4:10" ht="12.75">
      <c r="D77" s="4" t="s">
        <v>3</v>
      </c>
      <c r="E77" s="4"/>
      <c r="F77" s="4" t="s">
        <v>3</v>
      </c>
      <c r="G77" s="4"/>
      <c r="H77" s="4" t="s">
        <v>3</v>
      </c>
      <c r="I77" s="4"/>
      <c r="J77" s="4" t="s">
        <v>3</v>
      </c>
    </row>
    <row r="79" spans="2:3" ht="12.75">
      <c r="B79" s="5" t="s">
        <v>460</v>
      </c>
      <c r="C79" s="5"/>
    </row>
    <row r="80" spans="2:3" ht="12.75">
      <c r="B80" s="5"/>
      <c r="C80" s="5"/>
    </row>
    <row r="81" ht="12.75">
      <c r="B81" s="50" t="s">
        <v>442</v>
      </c>
    </row>
    <row r="82" ht="12.75" customHeight="1">
      <c r="B82" s="58"/>
    </row>
    <row r="83" spans="2:10" ht="12.75">
      <c r="B83" s="52" t="s">
        <v>6</v>
      </c>
      <c r="D83" s="17">
        <v>2454846</v>
      </c>
      <c r="E83" s="18"/>
      <c r="F83" s="18">
        <v>3502028</v>
      </c>
      <c r="G83" s="18"/>
      <c r="H83" s="17">
        <v>1869810</v>
      </c>
      <c r="I83" s="18"/>
      <c r="J83" s="18">
        <v>3353236</v>
      </c>
    </row>
    <row r="84" spans="2:10" ht="12.75">
      <c r="B84" s="52" t="s">
        <v>443</v>
      </c>
      <c r="D84" s="17">
        <v>2055529</v>
      </c>
      <c r="E84" s="18"/>
      <c r="F84" s="18">
        <v>1933153</v>
      </c>
      <c r="G84" s="18"/>
      <c r="H84" s="17">
        <f>1484412+154159</f>
        <v>1638571</v>
      </c>
      <c r="I84" s="18"/>
      <c r="J84" s="18">
        <v>1519651</v>
      </c>
    </row>
    <row r="85" spans="2:10" ht="12.75">
      <c r="B85" s="53" t="s">
        <v>444</v>
      </c>
      <c r="D85" s="17">
        <v>1676031</v>
      </c>
      <c r="E85" s="18"/>
      <c r="F85" s="18">
        <v>1573922</v>
      </c>
      <c r="G85" s="18"/>
      <c r="H85" s="17">
        <v>1621002</v>
      </c>
      <c r="I85" s="18"/>
      <c r="J85" s="18">
        <v>1253116</v>
      </c>
    </row>
    <row r="86" spans="2:10" ht="12.75">
      <c r="B86" s="52" t="s">
        <v>5</v>
      </c>
      <c r="D86" s="17">
        <v>68152</v>
      </c>
      <c r="E86" s="91"/>
      <c r="F86" s="91">
        <v>109942</v>
      </c>
      <c r="G86" s="91"/>
      <c r="H86" s="96">
        <v>68152</v>
      </c>
      <c r="I86" s="91"/>
      <c r="J86" s="91">
        <v>109942</v>
      </c>
    </row>
    <row r="87" spans="2:10" ht="12.75">
      <c r="B87" s="52" t="s">
        <v>431</v>
      </c>
      <c r="D87" s="17">
        <v>1185084</v>
      </c>
      <c r="E87" s="91"/>
      <c r="F87" s="91">
        <v>1052052</v>
      </c>
      <c r="G87" s="91"/>
      <c r="H87" s="96">
        <f>570554+583964</f>
        <v>1154518</v>
      </c>
      <c r="I87" s="91"/>
      <c r="J87" s="91">
        <v>1006202</v>
      </c>
    </row>
    <row r="88" spans="2:10" ht="12.75">
      <c r="B88" s="52" t="s">
        <v>592</v>
      </c>
      <c r="D88" s="17">
        <v>98636</v>
      </c>
      <c r="E88" s="91"/>
      <c r="F88" s="91">
        <v>0</v>
      </c>
      <c r="G88" s="91"/>
      <c r="H88" s="96">
        <v>0</v>
      </c>
      <c r="I88" s="91"/>
      <c r="J88" s="91">
        <v>0</v>
      </c>
    </row>
    <row r="89" spans="2:10" ht="12.75">
      <c r="B89" s="53" t="s">
        <v>435</v>
      </c>
      <c r="D89" s="17">
        <v>1065142</v>
      </c>
      <c r="E89" s="91"/>
      <c r="F89" s="91">
        <v>902147</v>
      </c>
      <c r="G89" s="91"/>
      <c r="H89" s="96">
        <f>954242+1696</f>
        <v>955938</v>
      </c>
      <c r="I89" s="91"/>
      <c r="J89" s="91">
        <v>801883</v>
      </c>
    </row>
    <row r="90" spans="2:10" ht="12.75">
      <c r="B90" s="52" t="s">
        <v>445</v>
      </c>
      <c r="D90" s="17">
        <v>3561920</v>
      </c>
      <c r="E90" s="91"/>
      <c r="F90" s="91">
        <v>3097275</v>
      </c>
      <c r="G90" s="91"/>
      <c r="H90" s="96">
        <f>3100000+921772</f>
        <v>4021772</v>
      </c>
      <c r="I90" s="91"/>
      <c r="J90" s="91">
        <v>2742261</v>
      </c>
    </row>
    <row r="91" spans="2:10" ht="12.75">
      <c r="B91" s="53" t="s">
        <v>433</v>
      </c>
      <c r="D91" s="17">
        <v>3189646</v>
      </c>
      <c r="E91" s="91"/>
      <c r="F91" s="91">
        <v>2154227</v>
      </c>
      <c r="G91" s="91"/>
      <c r="H91" s="96">
        <f>3087187+102459</f>
        <v>3189646</v>
      </c>
      <c r="I91" s="91"/>
      <c r="J91" s="91">
        <v>843630</v>
      </c>
    </row>
    <row r="92" spans="2:10" ht="12.75">
      <c r="B92" s="53" t="s">
        <v>434</v>
      </c>
      <c r="C92" s="59"/>
      <c r="D92" s="17">
        <v>812183</v>
      </c>
      <c r="E92" s="92"/>
      <c r="F92" s="91">
        <v>761441</v>
      </c>
      <c r="G92" s="92"/>
      <c r="H92" s="96">
        <f>317852+350257</f>
        <v>668109</v>
      </c>
      <c r="I92" s="92"/>
      <c r="J92" s="91">
        <v>624497</v>
      </c>
    </row>
    <row r="93" spans="2:10" ht="12.75">
      <c r="B93" s="52"/>
      <c r="C93" s="59"/>
      <c r="D93" s="17"/>
      <c r="E93" s="93"/>
      <c r="F93" s="91"/>
      <c r="G93" s="93"/>
      <c r="H93" s="97"/>
      <c r="I93" s="93"/>
      <c r="J93" s="93"/>
    </row>
    <row r="94" spans="2:10" ht="12.75">
      <c r="B94" s="53" t="s">
        <v>437</v>
      </c>
      <c r="C94" s="59"/>
      <c r="D94" s="98">
        <f>SUM(D83:D92)</f>
        <v>16167169</v>
      </c>
      <c r="E94" s="93"/>
      <c r="F94" s="94">
        <f>SUM(F83:F92)</f>
        <v>15086187</v>
      </c>
      <c r="G94" s="93"/>
      <c r="H94" s="98">
        <f>SUM(H83:H92)</f>
        <v>15187518</v>
      </c>
      <c r="I94" s="93"/>
      <c r="J94" s="94">
        <f>SUM(J83:J92)</f>
        <v>12254418</v>
      </c>
    </row>
    <row r="95" spans="2:10" ht="12.75">
      <c r="B95" s="59"/>
      <c r="C95" s="59"/>
      <c r="D95" s="97"/>
      <c r="E95" s="93"/>
      <c r="F95" s="93"/>
      <c r="G95" s="93"/>
      <c r="H95" s="97"/>
      <c r="I95" s="93"/>
      <c r="J95" s="93"/>
    </row>
    <row r="96" spans="2:10" ht="12.75">
      <c r="B96" s="59"/>
      <c r="C96" s="59"/>
      <c r="D96" s="97"/>
      <c r="E96" s="93"/>
      <c r="F96" s="93"/>
      <c r="G96" s="93"/>
      <c r="H96" s="97"/>
      <c r="I96" s="93"/>
      <c r="J96" s="93"/>
    </row>
    <row r="97" spans="2:10" ht="12.75">
      <c r="B97" s="55" t="s">
        <v>446</v>
      </c>
      <c r="C97" s="59"/>
      <c r="D97" s="97"/>
      <c r="E97" s="93"/>
      <c r="F97" s="93"/>
      <c r="G97" s="93"/>
      <c r="H97" s="97"/>
      <c r="I97" s="93"/>
      <c r="J97" s="93"/>
    </row>
    <row r="98" spans="2:10" ht="12.75">
      <c r="B98" s="52"/>
      <c r="C98" s="59"/>
      <c r="D98" s="97"/>
      <c r="E98" s="93"/>
      <c r="F98" s="93"/>
      <c r="G98" s="93"/>
      <c r="H98" s="97"/>
      <c r="I98" s="93"/>
      <c r="J98" s="93"/>
    </row>
    <row r="99" spans="2:10" ht="12.75">
      <c r="B99" s="52" t="s">
        <v>447</v>
      </c>
      <c r="C99" s="59"/>
      <c r="D99" s="97"/>
      <c r="E99" s="93"/>
      <c r="F99" s="93"/>
      <c r="G99" s="93"/>
      <c r="H99" s="97"/>
      <c r="I99" s="93"/>
      <c r="J99" s="93"/>
    </row>
    <row r="100" spans="2:10" ht="12.75">
      <c r="B100" s="52" t="s">
        <v>448</v>
      </c>
      <c r="C100" s="59"/>
      <c r="D100" s="17">
        <v>685870</v>
      </c>
      <c r="E100" s="92"/>
      <c r="F100" s="91">
        <v>672834</v>
      </c>
      <c r="G100" s="92"/>
      <c r="H100" s="96">
        <v>182112</v>
      </c>
      <c r="I100" s="92"/>
      <c r="J100" s="91">
        <v>386501</v>
      </c>
    </row>
    <row r="101" spans="2:10" ht="12.75">
      <c r="B101" s="53"/>
      <c r="C101" s="59"/>
      <c r="D101" s="17"/>
      <c r="E101" s="92"/>
      <c r="F101" s="91"/>
      <c r="G101" s="92"/>
      <c r="H101" s="96"/>
      <c r="I101" s="92"/>
      <c r="J101" s="91"/>
    </row>
    <row r="102" spans="2:10" ht="12.75">
      <c r="B102" s="52" t="s">
        <v>449</v>
      </c>
      <c r="C102" s="59"/>
      <c r="D102" s="17"/>
      <c r="E102" s="92"/>
      <c r="F102" s="91"/>
      <c r="G102" s="92"/>
      <c r="H102" s="96"/>
      <c r="I102" s="92"/>
      <c r="J102" s="91"/>
    </row>
    <row r="103" spans="2:10" ht="12.75">
      <c r="B103" s="52" t="s">
        <v>448</v>
      </c>
      <c r="C103" s="59"/>
      <c r="D103" s="17">
        <v>52529</v>
      </c>
      <c r="E103" s="92"/>
      <c r="F103" s="91">
        <v>89241</v>
      </c>
      <c r="G103" s="92"/>
      <c r="H103" s="96">
        <v>25518</v>
      </c>
      <c r="I103" s="92"/>
      <c r="J103" s="91">
        <v>70021</v>
      </c>
    </row>
    <row r="104" spans="2:10" ht="12.75">
      <c r="B104" s="52"/>
      <c r="C104" s="59"/>
      <c r="D104" s="17"/>
      <c r="E104" s="92"/>
      <c r="F104" s="91"/>
      <c r="G104" s="92"/>
      <c r="H104" s="96"/>
      <c r="I104" s="92"/>
      <c r="J104" s="91"/>
    </row>
    <row r="105" spans="2:10" ht="12.75">
      <c r="B105" s="52"/>
      <c r="C105" s="59"/>
      <c r="D105" s="95">
        <f>+D100+D103</f>
        <v>738399</v>
      </c>
      <c r="E105" s="92"/>
      <c r="F105" s="94">
        <f>+F100+F103</f>
        <v>762075</v>
      </c>
      <c r="G105" s="92"/>
      <c r="H105" s="98">
        <f>+H100+H103</f>
        <v>207630</v>
      </c>
      <c r="I105" s="92"/>
      <c r="J105" s="94">
        <f>+J100+J103</f>
        <v>456522</v>
      </c>
    </row>
    <row r="106" spans="2:10" ht="12.75">
      <c r="B106" s="52"/>
      <c r="C106" s="59"/>
      <c r="D106" s="97"/>
      <c r="E106" s="93"/>
      <c r="F106" s="93"/>
      <c r="G106" s="93"/>
      <c r="H106" s="97"/>
      <c r="I106" s="93"/>
      <c r="J106" s="93"/>
    </row>
    <row r="107" spans="2:10" ht="12.75">
      <c r="B107" s="55" t="s">
        <v>450</v>
      </c>
      <c r="C107" s="59"/>
      <c r="D107" s="97"/>
      <c r="E107" s="93"/>
      <c r="F107" s="93"/>
      <c r="G107" s="93"/>
      <c r="H107" s="97"/>
      <c r="I107" s="93"/>
      <c r="J107" s="93"/>
    </row>
    <row r="108" spans="2:10" ht="12.75">
      <c r="B108" s="52"/>
      <c r="C108" s="59"/>
      <c r="D108" s="97"/>
      <c r="E108" s="93"/>
      <c r="F108" s="93"/>
      <c r="G108" s="93"/>
      <c r="H108" s="97"/>
      <c r="I108" s="93"/>
      <c r="J108" s="93"/>
    </row>
    <row r="109" spans="2:10" ht="12.75">
      <c r="B109" s="52" t="s">
        <v>533</v>
      </c>
      <c r="C109" s="59"/>
      <c r="D109" s="17">
        <v>799017</v>
      </c>
      <c r="E109" s="92"/>
      <c r="F109" s="91">
        <v>1509136</v>
      </c>
      <c r="G109" s="92"/>
      <c r="H109" s="96">
        <v>503694</v>
      </c>
      <c r="I109" s="92"/>
      <c r="J109" s="91">
        <v>959430</v>
      </c>
    </row>
    <row r="110" spans="2:10" ht="12.75">
      <c r="B110" s="52" t="s">
        <v>534</v>
      </c>
      <c r="C110" s="59"/>
      <c r="D110" s="17">
        <v>5312</v>
      </c>
      <c r="E110" s="92"/>
      <c r="F110" s="91">
        <v>0</v>
      </c>
      <c r="G110" s="92"/>
      <c r="H110" s="96">
        <v>0</v>
      </c>
      <c r="I110" s="92"/>
      <c r="J110" s="91">
        <v>0</v>
      </c>
    </row>
    <row r="111" spans="2:10" ht="12.75">
      <c r="B111" s="52" t="s">
        <v>451</v>
      </c>
      <c r="C111" s="59"/>
      <c r="D111" s="17">
        <v>4519241</v>
      </c>
      <c r="E111" s="92"/>
      <c r="F111" s="91">
        <v>6033964</v>
      </c>
      <c r="G111" s="92"/>
      <c r="H111" s="96">
        <v>2687553</v>
      </c>
      <c r="I111" s="92"/>
      <c r="J111" s="91">
        <v>3754633</v>
      </c>
    </row>
    <row r="112" spans="2:10" ht="12.75">
      <c r="B112" s="52" t="s">
        <v>452</v>
      </c>
      <c r="C112" s="59"/>
      <c r="D112" s="17">
        <v>343692</v>
      </c>
      <c r="E112" s="92"/>
      <c r="F112" s="91">
        <v>451479</v>
      </c>
      <c r="G112" s="92"/>
      <c r="H112" s="96">
        <v>343692</v>
      </c>
      <c r="I112" s="92"/>
      <c r="J112" s="91">
        <v>451479</v>
      </c>
    </row>
    <row r="113" spans="2:10" ht="12.75">
      <c r="B113" s="52" t="s">
        <v>453</v>
      </c>
      <c r="C113" s="59"/>
      <c r="D113" s="17">
        <v>43639</v>
      </c>
      <c r="E113" s="92"/>
      <c r="F113" s="91">
        <v>38127</v>
      </c>
      <c r="G113" s="92"/>
      <c r="H113" s="96">
        <v>43639</v>
      </c>
      <c r="I113" s="92"/>
      <c r="J113" s="91">
        <v>38127</v>
      </c>
    </row>
    <row r="114" spans="2:10" ht="12.75">
      <c r="B114" s="52" t="s">
        <v>454</v>
      </c>
      <c r="C114" s="59"/>
      <c r="D114" s="17">
        <v>4681621</v>
      </c>
      <c r="E114" s="92"/>
      <c r="F114" s="91">
        <v>4979759</v>
      </c>
      <c r="G114" s="92"/>
      <c r="H114" s="96">
        <v>4287331</v>
      </c>
      <c r="I114" s="92"/>
      <c r="J114" s="91">
        <v>4861376</v>
      </c>
    </row>
    <row r="115" spans="2:10" ht="12.75">
      <c r="B115" s="52" t="s">
        <v>535</v>
      </c>
      <c r="C115" s="59"/>
      <c r="D115" s="17">
        <v>0</v>
      </c>
      <c r="E115" s="92"/>
      <c r="F115" s="91">
        <v>190000</v>
      </c>
      <c r="G115" s="92"/>
      <c r="H115" s="96">
        <v>0</v>
      </c>
      <c r="I115" s="92"/>
      <c r="J115" s="91">
        <v>190000</v>
      </c>
    </row>
    <row r="116" spans="2:10" ht="12.75">
      <c r="B116" s="52" t="s">
        <v>60</v>
      </c>
      <c r="C116" s="59"/>
      <c r="D116" s="17">
        <v>0</v>
      </c>
      <c r="E116" s="92"/>
      <c r="F116" s="91">
        <v>8535</v>
      </c>
      <c r="G116" s="92"/>
      <c r="H116" s="96">
        <v>0</v>
      </c>
      <c r="I116" s="92"/>
      <c r="J116" s="91">
        <v>8535</v>
      </c>
    </row>
    <row r="117" spans="2:10" ht="12.75">
      <c r="B117" s="52"/>
      <c r="C117" s="59"/>
      <c r="D117" s="95">
        <f>SUM(D109:D116)</f>
        <v>10392522</v>
      </c>
      <c r="E117" s="92"/>
      <c r="F117" s="94">
        <f>SUM(F109:F116)</f>
        <v>13211000</v>
      </c>
      <c r="G117" s="92"/>
      <c r="H117" s="98">
        <f>SUM(H109:H116)</f>
        <v>7865909</v>
      </c>
      <c r="I117" s="92"/>
      <c r="J117" s="94">
        <f>SUM(J109:J116)</f>
        <v>10263580</v>
      </c>
    </row>
    <row r="118" spans="2:10" ht="12.75">
      <c r="B118" s="52"/>
      <c r="C118" s="59"/>
      <c r="D118" s="69"/>
      <c r="E118" s="92"/>
      <c r="F118" s="91"/>
      <c r="G118" s="92"/>
      <c r="H118" s="96"/>
      <c r="I118" s="92"/>
      <c r="J118" s="91"/>
    </row>
    <row r="119" spans="2:10" ht="12.75">
      <c r="B119" s="52" t="s">
        <v>536</v>
      </c>
      <c r="C119" s="59"/>
      <c r="D119" s="17">
        <v>0</v>
      </c>
      <c r="E119" s="92"/>
      <c r="F119" s="91">
        <v>-90209</v>
      </c>
      <c r="G119" s="92"/>
      <c r="H119" s="96">
        <v>0</v>
      </c>
      <c r="I119" s="92"/>
      <c r="J119" s="91">
        <v>-100916</v>
      </c>
    </row>
    <row r="120" spans="2:10" s="16" customFormat="1" ht="24.75" customHeight="1">
      <c r="B120" s="159" t="s">
        <v>462</v>
      </c>
      <c r="C120" s="159"/>
      <c r="D120" s="34">
        <v>0</v>
      </c>
      <c r="E120" s="92"/>
      <c r="F120" s="91">
        <v>-1337147</v>
      </c>
      <c r="G120" s="92"/>
      <c r="H120" s="96">
        <v>0</v>
      </c>
      <c r="I120" s="92"/>
      <c r="J120" s="91">
        <v>-976044</v>
      </c>
    </row>
    <row r="121" spans="3:10" ht="12.75">
      <c r="C121" s="59"/>
      <c r="D121" s="97"/>
      <c r="E121" s="93"/>
      <c r="F121" s="93"/>
      <c r="G121" s="93"/>
      <c r="H121" s="97"/>
      <c r="I121" s="93"/>
      <c r="J121" s="93"/>
    </row>
    <row r="122" spans="2:10" ht="12.75">
      <c r="B122" s="57" t="s">
        <v>565</v>
      </c>
      <c r="C122" s="59"/>
      <c r="D122" s="98">
        <f>+D94+D105+D117+D119+D120</f>
        <v>27298090</v>
      </c>
      <c r="E122" s="92"/>
      <c r="F122" s="94">
        <f>+F94+F105+F117+F119+F120</f>
        <v>27631906</v>
      </c>
      <c r="G122" s="92"/>
      <c r="H122" s="98">
        <f>+H94+H105+H117+H119+H120</f>
        <v>23261057</v>
      </c>
      <c r="I122" s="92"/>
      <c r="J122" s="94">
        <f>+J94+J105+J117+J119+J120</f>
        <v>21897560</v>
      </c>
    </row>
    <row r="123" spans="2:10" ht="12.75">
      <c r="B123" s="57"/>
      <c r="C123" s="59"/>
      <c r="D123" s="96"/>
      <c r="E123" s="92"/>
      <c r="F123" s="91"/>
      <c r="G123" s="92"/>
      <c r="H123" s="96"/>
      <c r="I123" s="92"/>
      <c r="J123" s="91"/>
    </row>
    <row r="124" spans="2:10" ht="12.75">
      <c r="B124" s="57"/>
      <c r="C124" s="59"/>
      <c r="D124" s="96"/>
      <c r="E124" s="92"/>
      <c r="F124" s="91"/>
      <c r="G124" s="92"/>
      <c r="H124" s="96"/>
      <c r="I124" s="92"/>
      <c r="J124" s="91"/>
    </row>
    <row r="125" spans="2:10" ht="12.75">
      <c r="B125" s="57"/>
      <c r="C125" s="59"/>
      <c r="D125" s="96"/>
      <c r="E125" s="92"/>
      <c r="F125" s="91"/>
      <c r="G125" s="92"/>
      <c r="H125" s="96"/>
      <c r="I125" s="92"/>
      <c r="J125" s="91"/>
    </row>
    <row r="126" spans="2:10" ht="12.75">
      <c r="B126" s="57"/>
      <c r="C126" s="59"/>
      <c r="D126" s="96"/>
      <c r="E126" s="92"/>
      <c r="F126" s="91"/>
      <c r="G126" s="92"/>
      <c r="H126" s="96"/>
      <c r="I126" s="92"/>
      <c r="J126" s="91"/>
    </row>
    <row r="127" spans="2:10" ht="12.75">
      <c r="B127" s="57"/>
      <c r="C127" s="59"/>
      <c r="D127" s="96"/>
      <c r="E127" s="92"/>
      <c r="F127" s="91"/>
      <c r="G127" s="92"/>
      <c r="H127" s="96"/>
      <c r="I127" s="92"/>
      <c r="J127" s="91"/>
    </row>
    <row r="128" spans="2:10" ht="12.75">
      <c r="B128" s="57"/>
      <c r="C128" s="59"/>
      <c r="D128" s="96"/>
      <c r="E128" s="92"/>
      <c r="F128" s="91"/>
      <c r="G128" s="92"/>
      <c r="H128" s="96"/>
      <c r="I128" s="92"/>
      <c r="J128" s="91"/>
    </row>
    <row r="129" spans="2:10" ht="12.75">
      <c r="B129" s="57"/>
      <c r="C129" s="59"/>
      <c r="D129" s="96"/>
      <c r="E129" s="92"/>
      <c r="F129" s="91"/>
      <c r="G129" s="92"/>
      <c r="H129" s="96"/>
      <c r="I129" s="92"/>
      <c r="J129" s="91"/>
    </row>
    <row r="130" spans="2:10" ht="12.75">
      <c r="B130" s="57"/>
      <c r="C130" s="59"/>
      <c r="D130" s="96"/>
      <c r="E130" s="92"/>
      <c r="F130" s="91"/>
      <c r="G130" s="92"/>
      <c r="H130" s="96"/>
      <c r="I130" s="92"/>
      <c r="J130" s="91"/>
    </row>
    <row r="131" spans="2:10" ht="12.75">
      <c r="B131" s="57"/>
      <c r="C131" s="59"/>
      <c r="D131" s="96"/>
      <c r="E131" s="92"/>
      <c r="F131" s="91"/>
      <c r="G131" s="92"/>
      <c r="H131" s="96"/>
      <c r="I131" s="92"/>
      <c r="J131" s="91"/>
    </row>
    <row r="132" spans="2:10" ht="12.75">
      <c r="B132" s="57"/>
      <c r="C132" s="59"/>
      <c r="D132" s="96"/>
      <c r="E132" s="92"/>
      <c r="F132" s="91"/>
      <c r="G132" s="92"/>
      <c r="H132" s="96"/>
      <c r="I132" s="92"/>
      <c r="J132" s="91"/>
    </row>
    <row r="133" spans="2:10" ht="12.75">
      <c r="B133" s="57"/>
      <c r="C133" s="59"/>
      <c r="D133" s="96"/>
      <c r="E133" s="92"/>
      <c r="F133" s="91"/>
      <c r="G133" s="92"/>
      <c r="H133" s="96"/>
      <c r="I133" s="92"/>
      <c r="J133" s="91"/>
    </row>
    <row r="135" spans="1:10" ht="12.75">
      <c r="A135" s="160" t="s">
        <v>354</v>
      </c>
      <c r="B135" s="160"/>
      <c r="C135" s="160"/>
      <c r="D135" s="160"/>
      <c r="E135" s="160"/>
      <c r="F135" s="160"/>
      <c r="G135" s="160"/>
      <c r="H135" s="160"/>
      <c r="I135" s="160"/>
      <c r="J135" s="160"/>
    </row>
    <row r="136" spans="1:10" ht="12.75">
      <c r="A136" s="160" t="s">
        <v>355</v>
      </c>
      <c r="B136" s="160"/>
      <c r="C136" s="160"/>
      <c r="D136" s="160"/>
      <c r="E136" s="160"/>
      <c r="F136" s="160"/>
      <c r="G136" s="160"/>
      <c r="H136" s="160"/>
      <c r="I136" s="160"/>
      <c r="J136" s="160"/>
    </row>
    <row r="137" spans="1:10" ht="12.75">
      <c r="A137" s="160" t="s">
        <v>0</v>
      </c>
      <c r="B137" s="160"/>
      <c r="C137" s="160"/>
      <c r="D137" s="160"/>
      <c r="E137" s="160"/>
      <c r="F137" s="160"/>
      <c r="G137" s="160"/>
      <c r="H137" s="160"/>
      <c r="I137" s="160"/>
      <c r="J137" s="160"/>
    </row>
    <row r="140" spans="1:3" ht="12" customHeight="1">
      <c r="A140" s="5" t="s">
        <v>11</v>
      </c>
      <c r="B140" s="5" t="s">
        <v>455</v>
      </c>
      <c r="C140" s="5"/>
    </row>
    <row r="141" spans="4:10" ht="12.75">
      <c r="D141" s="160" t="s">
        <v>2</v>
      </c>
      <c r="E141" s="160"/>
      <c r="F141" s="160"/>
      <c r="G141" s="4"/>
      <c r="H141" s="160" t="s">
        <v>4</v>
      </c>
      <c r="I141" s="160"/>
      <c r="J141" s="160"/>
    </row>
    <row r="142" spans="4:10" ht="12.75">
      <c r="D142" s="6" t="s">
        <v>571</v>
      </c>
      <c r="E142" s="6"/>
      <c r="F142" s="7" t="s">
        <v>357</v>
      </c>
      <c r="G142" s="7"/>
      <c r="H142" s="6" t="s">
        <v>571</v>
      </c>
      <c r="I142" s="6"/>
      <c r="J142" s="7" t="s">
        <v>357</v>
      </c>
    </row>
    <row r="143" spans="4:10" ht="12.75">
      <c r="D143" s="4">
        <v>2005</v>
      </c>
      <c r="E143" s="4"/>
      <c r="F143" s="4">
        <v>2005</v>
      </c>
      <c r="G143" s="4"/>
      <c r="H143" s="4">
        <v>2005</v>
      </c>
      <c r="I143" s="4"/>
      <c r="J143" s="4">
        <v>2005</v>
      </c>
    </row>
    <row r="144" spans="4:10" ht="12.75">
      <c r="D144" s="4" t="s">
        <v>3</v>
      </c>
      <c r="E144" s="4"/>
      <c r="F144" s="4" t="s">
        <v>3</v>
      </c>
      <c r="G144" s="4"/>
      <c r="H144" s="4" t="s">
        <v>3</v>
      </c>
      <c r="I144" s="4"/>
      <c r="J144" s="4" t="s">
        <v>3</v>
      </c>
    </row>
    <row r="146" spans="2:3" ht="12.75">
      <c r="B146" s="5" t="s">
        <v>456</v>
      </c>
      <c r="C146" s="5"/>
    </row>
    <row r="147" spans="2:3" ht="12.75">
      <c r="B147" s="5"/>
      <c r="C147" s="5"/>
    </row>
    <row r="148" ht="12.75">
      <c r="B148" s="50" t="s">
        <v>442</v>
      </c>
    </row>
    <row r="149" ht="15.75">
      <c r="B149" s="58"/>
    </row>
    <row r="150" spans="2:10" ht="12.75">
      <c r="B150" s="52" t="s">
        <v>6</v>
      </c>
      <c r="D150" s="17">
        <v>2187449</v>
      </c>
      <c r="E150" s="92"/>
      <c r="F150" s="91">
        <v>0</v>
      </c>
      <c r="G150" s="92"/>
      <c r="H150" s="96">
        <v>2125171</v>
      </c>
      <c r="I150" s="92"/>
      <c r="J150" s="91">
        <v>0</v>
      </c>
    </row>
    <row r="151" spans="2:10" ht="12.75">
      <c r="B151" s="52" t="s">
        <v>443</v>
      </c>
      <c r="D151" s="17">
        <v>494991</v>
      </c>
      <c r="E151" s="92"/>
      <c r="F151" s="91">
        <v>0</v>
      </c>
      <c r="G151" s="92"/>
      <c r="H151" s="96">
        <v>232381</v>
      </c>
      <c r="I151" s="92"/>
      <c r="J151" s="91">
        <v>0</v>
      </c>
    </row>
    <row r="152" spans="2:10" ht="12.75">
      <c r="B152" s="53" t="s">
        <v>444</v>
      </c>
      <c r="D152" s="17">
        <v>203311</v>
      </c>
      <c r="E152" s="92"/>
      <c r="F152" s="91">
        <v>0</v>
      </c>
      <c r="G152" s="92"/>
      <c r="H152" s="96">
        <v>3401</v>
      </c>
      <c r="I152" s="92"/>
      <c r="J152" s="91">
        <v>0</v>
      </c>
    </row>
    <row r="153" spans="2:10" ht="12.75">
      <c r="B153" s="52" t="s">
        <v>431</v>
      </c>
      <c r="D153" s="17">
        <v>183127</v>
      </c>
      <c r="E153" s="92"/>
      <c r="F153" s="91">
        <v>0</v>
      </c>
      <c r="G153" s="92"/>
      <c r="H153" s="96">
        <v>180771</v>
      </c>
      <c r="I153" s="92"/>
      <c r="J153" s="91">
        <v>0</v>
      </c>
    </row>
    <row r="154" spans="2:10" ht="12.75">
      <c r="B154" s="52" t="s">
        <v>592</v>
      </c>
      <c r="D154" s="17">
        <v>14858</v>
      </c>
      <c r="E154" s="92"/>
      <c r="F154" s="91">
        <v>0</v>
      </c>
      <c r="G154" s="92"/>
      <c r="H154" s="96">
        <v>0</v>
      </c>
      <c r="I154" s="92"/>
      <c r="J154" s="91">
        <v>0</v>
      </c>
    </row>
    <row r="155" spans="2:10" ht="12.75">
      <c r="B155" s="52" t="s">
        <v>445</v>
      </c>
      <c r="D155" s="17">
        <v>859525</v>
      </c>
      <c r="E155" s="92"/>
      <c r="F155" s="91">
        <v>0</v>
      </c>
      <c r="G155" s="92"/>
      <c r="H155" s="96">
        <v>0</v>
      </c>
      <c r="I155" s="92"/>
      <c r="J155" s="91">
        <v>0</v>
      </c>
    </row>
    <row r="156" spans="2:10" ht="12.75">
      <c r="B156" s="53" t="s">
        <v>433</v>
      </c>
      <c r="D156" s="17">
        <v>700569</v>
      </c>
      <c r="E156" s="92"/>
      <c r="F156" s="91">
        <v>0</v>
      </c>
      <c r="G156" s="92"/>
      <c r="H156" s="96">
        <v>0</v>
      </c>
      <c r="I156" s="92"/>
      <c r="J156" s="91">
        <v>0</v>
      </c>
    </row>
    <row r="157" spans="2:10" ht="12.75">
      <c r="B157" s="53" t="s">
        <v>434</v>
      </c>
      <c r="C157" s="59"/>
      <c r="D157" s="17">
        <v>27282</v>
      </c>
      <c r="E157" s="92"/>
      <c r="F157" s="91">
        <v>0</v>
      </c>
      <c r="G157" s="92"/>
      <c r="H157" s="96">
        <v>27282</v>
      </c>
      <c r="I157" s="92"/>
      <c r="J157" s="91">
        <v>0</v>
      </c>
    </row>
    <row r="158" spans="2:10" ht="12.75">
      <c r="B158" s="52"/>
      <c r="C158" s="59"/>
      <c r="D158" s="17"/>
      <c r="E158" s="92"/>
      <c r="F158" s="91"/>
      <c r="G158" s="92"/>
      <c r="H158" s="96"/>
      <c r="I158" s="92"/>
      <c r="J158" s="91"/>
    </row>
    <row r="159" spans="2:10" ht="12.75">
      <c r="B159" s="53" t="s">
        <v>437</v>
      </c>
      <c r="C159" s="59"/>
      <c r="D159" s="95">
        <f>SUM(D150:D158)</f>
        <v>4671112</v>
      </c>
      <c r="E159" s="92"/>
      <c r="F159" s="94">
        <f>SUM(F150:F158)</f>
        <v>0</v>
      </c>
      <c r="G159" s="92"/>
      <c r="H159" s="98">
        <f>SUM(H150:H158)</f>
        <v>2569006</v>
      </c>
      <c r="I159" s="92"/>
      <c r="J159" s="94">
        <f>SUM(J150:J158)</f>
        <v>0</v>
      </c>
    </row>
    <row r="160" spans="2:10" ht="12.75">
      <c r="B160" s="59"/>
      <c r="C160" s="59"/>
      <c r="D160" s="97"/>
      <c r="E160" s="93"/>
      <c r="F160" s="93"/>
      <c r="G160" s="93"/>
      <c r="H160" s="97"/>
      <c r="I160" s="93"/>
      <c r="J160" s="93"/>
    </row>
    <row r="161" spans="2:10" ht="12.75">
      <c r="B161" s="55" t="s">
        <v>450</v>
      </c>
      <c r="C161" s="59"/>
      <c r="D161" s="97"/>
      <c r="E161" s="93"/>
      <c r="F161" s="93"/>
      <c r="G161" s="93"/>
      <c r="H161" s="97"/>
      <c r="I161" s="93"/>
      <c r="J161" s="93"/>
    </row>
    <row r="162" spans="2:10" ht="12.75">
      <c r="B162" s="52"/>
      <c r="C162" s="59"/>
      <c r="D162" s="97"/>
      <c r="E162" s="93"/>
      <c r="F162" s="93"/>
      <c r="G162" s="93"/>
      <c r="H162" s="97"/>
      <c r="I162" s="93"/>
      <c r="J162" s="93"/>
    </row>
    <row r="163" spans="2:10" ht="12.75">
      <c r="B163" s="52" t="s">
        <v>451</v>
      </c>
      <c r="C163" s="59"/>
      <c r="D163" s="17">
        <v>1236475</v>
      </c>
      <c r="E163" s="92"/>
      <c r="F163" s="91">
        <v>0</v>
      </c>
      <c r="G163" s="92"/>
      <c r="H163" s="96">
        <v>230099</v>
      </c>
      <c r="I163" s="92"/>
      <c r="J163" s="91">
        <v>0</v>
      </c>
    </row>
    <row r="164" spans="2:10" ht="12.75">
      <c r="B164" s="52" t="s">
        <v>453</v>
      </c>
      <c r="C164" s="59"/>
      <c r="D164" s="17">
        <v>49487</v>
      </c>
      <c r="E164" s="92"/>
      <c r="F164" s="91">
        <v>0</v>
      </c>
      <c r="G164" s="92"/>
      <c r="H164" s="96">
        <v>49487</v>
      </c>
      <c r="I164" s="92"/>
      <c r="J164" s="91">
        <v>0</v>
      </c>
    </row>
    <row r="165" spans="2:10" ht="12.75">
      <c r="B165" s="52" t="s">
        <v>454</v>
      </c>
      <c r="C165" s="59"/>
      <c r="D165" s="17">
        <v>370160</v>
      </c>
      <c r="E165" s="92"/>
      <c r="F165" s="91">
        <v>0</v>
      </c>
      <c r="G165" s="92"/>
      <c r="H165" s="96">
        <v>370160</v>
      </c>
      <c r="I165" s="92"/>
      <c r="J165" s="91">
        <v>0</v>
      </c>
    </row>
    <row r="166" spans="2:10" ht="12.75">
      <c r="B166" s="52" t="s">
        <v>457</v>
      </c>
      <c r="C166" s="59"/>
      <c r="D166" s="17">
        <v>188975</v>
      </c>
      <c r="E166" s="92"/>
      <c r="F166" s="91">
        <v>0</v>
      </c>
      <c r="G166" s="92"/>
      <c r="H166" s="96">
        <v>188975</v>
      </c>
      <c r="I166" s="92"/>
      <c r="J166" s="91">
        <v>0</v>
      </c>
    </row>
    <row r="167" spans="2:10" ht="12.75">
      <c r="B167" s="52" t="s">
        <v>60</v>
      </c>
      <c r="C167" s="59"/>
      <c r="D167" s="17">
        <v>2044</v>
      </c>
      <c r="E167" s="92"/>
      <c r="F167" s="91">
        <v>0</v>
      </c>
      <c r="G167" s="92"/>
      <c r="H167" s="96">
        <v>2044</v>
      </c>
      <c r="I167" s="92"/>
      <c r="J167" s="91">
        <v>0</v>
      </c>
    </row>
    <row r="168" spans="2:10" ht="12.75">
      <c r="B168" s="52"/>
      <c r="C168" s="59"/>
      <c r="D168" s="95">
        <f>SUM(D163:D167)</f>
        <v>1847141</v>
      </c>
      <c r="E168" s="92"/>
      <c r="F168" s="94">
        <f>SUM(F163:F167)</f>
        <v>0</v>
      </c>
      <c r="G168" s="92"/>
      <c r="H168" s="98">
        <f>SUM(H163:H167)</f>
        <v>840765</v>
      </c>
      <c r="I168" s="92"/>
      <c r="J168" s="94">
        <f>SUM(J163:J167)</f>
        <v>0</v>
      </c>
    </row>
    <row r="169" spans="2:10" ht="12.75">
      <c r="B169" s="52"/>
      <c r="C169" s="59"/>
      <c r="D169" s="97"/>
      <c r="E169" s="93"/>
      <c r="F169" s="93"/>
      <c r="G169" s="93"/>
      <c r="H169" s="97"/>
      <c r="I169" s="93"/>
      <c r="J169" s="93"/>
    </row>
    <row r="170" spans="2:10" ht="12.75">
      <c r="B170" s="52" t="s">
        <v>461</v>
      </c>
      <c r="C170" s="59"/>
      <c r="D170" s="17">
        <v>0</v>
      </c>
      <c r="E170" s="92"/>
      <c r="F170" s="91">
        <v>0</v>
      </c>
      <c r="G170" s="92"/>
      <c r="H170" s="96">
        <v>0</v>
      </c>
      <c r="I170" s="92"/>
      <c r="J170" s="91">
        <v>0</v>
      </c>
    </row>
    <row r="171" spans="3:10" ht="12.75">
      <c r="C171" s="59"/>
      <c r="D171" s="97"/>
      <c r="E171" s="93"/>
      <c r="F171" s="93"/>
      <c r="G171" s="93"/>
      <c r="H171" s="97"/>
      <c r="I171" s="93"/>
      <c r="J171" s="93"/>
    </row>
    <row r="172" spans="2:10" ht="12.75">
      <c r="B172" s="57" t="s">
        <v>565</v>
      </c>
      <c r="C172" s="59"/>
      <c r="D172" s="95">
        <f>+D159+D168+D170</f>
        <v>6518253</v>
      </c>
      <c r="E172" s="92"/>
      <c r="F172" s="94">
        <f>+F159+F168+F170</f>
        <v>0</v>
      </c>
      <c r="G172" s="92"/>
      <c r="H172" s="98">
        <f>+H159+H168+H170</f>
        <v>3409771</v>
      </c>
      <c r="I172" s="92" t="e">
        <f>+I159+#REF!+I168+I170</f>
        <v>#REF!</v>
      </c>
      <c r="J172" s="94">
        <f>+J159+J168+J170</f>
        <v>0</v>
      </c>
    </row>
    <row r="174" spans="2:10" ht="13.5" thickBot="1">
      <c r="B174" s="57" t="s">
        <v>564</v>
      </c>
      <c r="D174" s="141">
        <f>+D37+D122+D172</f>
        <v>35457560</v>
      </c>
      <c r="F174" s="142">
        <f>+F37+F122+F172</f>
        <v>28261016</v>
      </c>
      <c r="H174" s="141">
        <f>+H37+H122+H172</f>
        <v>27743622</v>
      </c>
      <c r="J174" s="142">
        <f>+J37+J122+J172</f>
        <v>22128177</v>
      </c>
    </row>
    <row r="175" ht="13.5" thickTop="1"/>
  </sheetData>
  <mergeCells count="16">
    <mergeCell ref="A69:J69"/>
    <mergeCell ref="A70:J70"/>
    <mergeCell ref="A71:J71"/>
    <mergeCell ref="D74:F74"/>
    <mergeCell ref="H74:J74"/>
    <mergeCell ref="D6:F6"/>
    <mergeCell ref="H6:J6"/>
    <mergeCell ref="A1:J1"/>
    <mergeCell ref="A2:J2"/>
    <mergeCell ref="A3:J3"/>
    <mergeCell ref="B120:C120"/>
    <mergeCell ref="D141:F141"/>
    <mergeCell ref="H141:J141"/>
    <mergeCell ref="A135:J135"/>
    <mergeCell ref="A136:J136"/>
    <mergeCell ref="A137:J137"/>
  </mergeCells>
  <printOptions/>
  <pageMargins left="0.4724409448818898" right="0.4724409448818898" top="0.5905511811023623" bottom="0.3937007874015748" header="0.5118110236220472" footer="0.3937007874015748"/>
  <pageSetup fitToHeight="3" horizontalDpi="600" verticalDpi="600" orientation="portrait" paperSize="9" scale="91" r:id="rId1"/>
  <rowBreaks count="2" manualBreakCount="2">
    <brk id="67" max="9" man="1"/>
    <brk id="134" max="9" man="1"/>
  </rowBreaks>
</worksheet>
</file>

<file path=xl/worksheets/sheet10.xml><?xml version="1.0" encoding="utf-8"?>
<worksheet xmlns="http://schemas.openxmlformats.org/spreadsheetml/2006/main" xmlns:r="http://schemas.openxmlformats.org/officeDocument/2006/relationships">
  <sheetPr>
    <tabColor indexed="11"/>
  </sheetPr>
  <dimension ref="A1:N330"/>
  <sheetViews>
    <sheetView view="pageBreakPreview" zoomScaleSheetLayoutView="100" workbookViewId="0" topLeftCell="A1">
      <selection activeCell="C35" sqref="C35"/>
    </sheetView>
  </sheetViews>
  <sheetFormatPr defaultColWidth="9.140625" defaultRowHeight="12.75" customHeight="1"/>
  <cols>
    <col min="1" max="1" width="5.7109375" style="2" customWidth="1"/>
    <col min="2" max="2" width="1.8515625" style="2" customWidth="1"/>
    <col min="3" max="3" width="27.28125" style="2" customWidth="1"/>
    <col min="4" max="10" width="10.7109375" style="2" customWidth="1"/>
    <col min="11" max="11" width="11.140625" style="2" customWidth="1"/>
    <col min="12" max="12" width="9.421875" style="107" customWidth="1"/>
    <col min="13" max="16384" width="9.140625" style="2" customWidth="1"/>
  </cols>
  <sheetData>
    <row r="1" spans="1:14" ht="12.75" customHeight="1">
      <c r="A1" s="160" t="s">
        <v>354</v>
      </c>
      <c r="B1" s="160"/>
      <c r="C1" s="160"/>
      <c r="D1" s="160"/>
      <c r="E1" s="160"/>
      <c r="F1" s="160"/>
      <c r="G1" s="160"/>
      <c r="H1" s="160"/>
      <c r="I1" s="160"/>
      <c r="J1" s="160"/>
      <c r="K1" s="160"/>
      <c r="L1" s="160"/>
      <c r="M1" s="4"/>
      <c r="N1" s="4"/>
    </row>
    <row r="2" spans="1:14" ht="12.75" customHeight="1">
      <c r="A2" s="160" t="s">
        <v>355</v>
      </c>
      <c r="B2" s="160"/>
      <c r="C2" s="160"/>
      <c r="D2" s="160"/>
      <c r="E2" s="160"/>
      <c r="F2" s="160"/>
      <c r="G2" s="160"/>
      <c r="H2" s="160"/>
      <c r="I2" s="160"/>
      <c r="J2" s="160"/>
      <c r="K2" s="160"/>
      <c r="L2" s="160"/>
      <c r="M2" s="4"/>
      <c r="N2" s="4"/>
    </row>
    <row r="3" spans="1:14" ht="12.75" customHeight="1">
      <c r="A3" s="160" t="s">
        <v>0</v>
      </c>
      <c r="B3" s="160"/>
      <c r="C3" s="160"/>
      <c r="D3" s="160"/>
      <c r="E3" s="160"/>
      <c r="F3" s="160"/>
      <c r="G3" s="160"/>
      <c r="H3" s="160"/>
      <c r="I3" s="160"/>
      <c r="J3" s="160"/>
      <c r="K3" s="160"/>
      <c r="L3" s="160"/>
      <c r="M3" s="4"/>
      <c r="N3" s="4"/>
    </row>
    <row r="5" spans="1:3" ht="12.75" customHeight="1">
      <c r="A5" s="4" t="s">
        <v>156</v>
      </c>
      <c r="B5" s="5" t="s">
        <v>163</v>
      </c>
      <c r="C5" s="5"/>
    </row>
    <row r="7" spans="4:12" ht="12.75" customHeight="1">
      <c r="D7" s="160" t="s">
        <v>164</v>
      </c>
      <c r="E7" s="160"/>
      <c r="F7" s="160"/>
      <c r="G7" s="160"/>
      <c r="H7" s="160"/>
      <c r="I7" s="160"/>
      <c r="J7" s="5"/>
      <c r="K7" s="5"/>
      <c r="L7" s="106"/>
    </row>
    <row r="8" spans="4:12" ht="12.75" customHeight="1">
      <c r="D8" s="5"/>
      <c r="E8" s="5"/>
      <c r="F8" s="5"/>
      <c r="G8" s="5"/>
      <c r="H8" s="5"/>
      <c r="I8" s="5"/>
      <c r="J8" s="5"/>
      <c r="K8" s="5"/>
      <c r="L8" s="106"/>
    </row>
    <row r="9" spans="4:12" ht="12.75" customHeight="1">
      <c r="D9" s="4"/>
      <c r="E9" s="4"/>
      <c r="F9" s="4"/>
      <c r="G9" s="4"/>
      <c r="H9" s="4"/>
      <c r="I9" s="4" t="s">
        <v>169</v>
      </c>
      <c r="J9" s="4"/>
      <c r="K9" s="4"/>
      <c r="L9" s="108" t="s">
        <v>174</v>
      </c>
    </row>
    <row r="10" spans="2:12" ht="12.75" customHeight="1">
      <c r="B10" s="5" t="s">
        <v>2</v>
      </c>
      <c r="C10" s="5"/>
      <c r="D10" s="4" t="s">
        <v>165</v>
      </c>
      <c r="E10" s="4" t="s">
        <v>158</v>
      </c>
      <c r="F10" s="4" t="s">
        <v>166</v>
      </c>
      <c r="G10" s="4" t="s">
        <v>167</v>
      </c>
      <c r="H10" s="5"/>
      <c r="I10" s="4" t="s">
        <v>170</v>
      </c>
      <c r="J10" s="4" t="s">
        <v>172</v>
      </c>
      <c r="K10" s="4"/>
      <c r="L10" s="108" t="s">
        <v>170</v>
      </c>
    </row>
    <row r="11" spans="2:12" ht="12.75" customHeight="1">
      <c r="B11" s="5" t="s">
        <v>573</v>
      </c>
      <c r="C11" s="5"/>
      <c r="D11" s="4" t="s">
        <v>157</v>
      </c>
      <c r="E11" s="4" t="s">
        <v>159</v>
      </c>
      <c r="F11" s="4" t="s">
        <v>159</v>
      </c>
      <c r="G11" s="4" t="s">
        <v>160</v>
      </c>
      <c r="H11" s="4" t="s">
        <v>168</v>
      </c>
      <c r="I11" s="4" t="s">
        <v>171</v>
      </c>
      <c r="J11" s="4" t="s">
        <v>173</v>
      </c>
      <c r="K11" s="4" t="s">
        <v>161</v>
      </c>
      <c r="L11" s="108" t="s">
        <v>175</v>
      </c>
    </row>
    <row r="12" spans="4:12" ht="12.75" customHeight="1">
      <c r="D12" s="4" t="s">
        <v>3</v>
      </c>
      <c r="E12" s="4" t="s">
        <v>3</v>
      </c>
      <c r="F12" s="4" t="s">
        <v>3</v>
      </c>
      <c r="G12" s="4" t="s">
        <v>3</v>
      </c>
      <c r="H12" s="4" t="s">
        <v>3</v>
      </c>
      <c r="I12" s="4" t="s">
        <v>3</v>
      </c>
      <c r="J12" s="4" t="s">
        <v>3</v>
      </c>
      <c r="K12" s="4" t="s">
        <v>3</v>
      </c>
      <c r="L12" s="108" t="s">
        <v>176</v>
      </c>
    </row>
    <row r="13" spans="2:3" ht="12.75" customHeight="1">
      <c r="B13" s="5" t="s">
        <v>177</v>
      </c>
      <c r="C13" s="5"/>
    </row>
    <row r="14" spans="2:12" ht="12.75" customHeight="1">
      <c r="B14" s="2" t="s">
        <v>178</v>
      </c>
      <c r="D14" s="35">
        <v>17532195</v>
      </c>
      <c r="E14" s="35">
        <v>5094</v>
      </c>
      <c r="F14" s="35">
        <v>3000</v>
      </c>
      <c r="G14" s="35">
        <v>0</v>
      </c>
      <c r="H14" s="35">
        <v>0</v>
      </c>
      <c r="I14" s="35">
        <v>3656283</v>
      </c>
      <c r="J14" s="35">
        <v>0</v>
      </c>
      <c r="K14" s="35">
        <f>SUM(D14:J14)</f>
        <v>21196572</v>
      </c>
      <c r="L14" s="107">
        <v>3.21</v>
      </c>
    </row>
    <row r="15" spans="2:11" ht="12.75" customHeight="1">
      <c r="B15" s="2" t="s">
        <v>179</v>
      </c>
      <c r="D15" s="35"/>
      <c r="E15" s="35"/>
      <c r="F15" s="35"/>
      <c r="G15" s="35"/>
      <c r="H15" s="35"/>
      <c r="I15" s="35"/>
      <c r="J15" s="35"/>
      <c r="K15" s="35"/>
    </row>
    <row r="16" spans="3:11" ht="12.75" customHeight="1">
      <c r="C16" s="2" t="s">
        <v>336</v>
      </c>
      <c r="D16" s="35"/>
      <c r="E16" s="35"/>
      <c r="F16" s="35"/>
      <c r="G16" s="35"/>
      <c r="H16" s="35"/>
      <c r="I16" s="35"/>
      <c r="J16" s="35"/>
      <c r="K16" s="35"/>
    </row>
    <row r="17" spans="3:12" ht="12.75" customHeight="1">
      <c r="C17" s="2" t="s">
        <v>268</v>
      </c>
      <c r="D17" s="35">
        <v>659830</v>
      </c>
      <c r="E17" s="35">
        <v>4761631</v>
      </c>
      <c r="F17" s="35">
        <v>2168047</v>
      </c>
      <c r="G17" s="35">
        <v>57222</v>
      </c>
      <c r="H17" s="35">
        <v>0</v>
      </c>
      <c r="I17" s="35">
        <v>571610</v>
      </c>
      <c r="J17" s="35">
        <v>0</v>
      </c>
      <c r="K17" s="35">
        <f aca="true" t="shared" si="0" ref="K17:K27">SUM(D17:J17)</f>
        <v>8218340</v>
      </c>
      <c r="L17" s="107">
        <v>3.1</v>
      </c>
    </row>
    <row r="18" spans="2:11" ht="12.75" customHeight="1">
      <c r="B18" s="2" t="s">
        <v>180</v>
      </c>
      <c r="D18" s="35"/>
      <c r="E18" s="35"/>
      <c r="F18" s="35"/>
      <c r="G18" s="35"/>
      <c r="H18" s="35"/>
      <c r="I18" s="35"/>
      <c r="J18" s="35"/>
      <c r="K18" s="35">
        <f t="shared" si="0"/>
        <v>0</v>
      </c>
    </row>
    <row r="19" spans="3:12" ht="12.75" customHeight="1">
      <c r="C19" s="2" t="s">
        <v>181</v>
      </c>
      <c r="D19" s="35">
        <v>121685</v>
      </c>
      <c r="E19" s="35">
        <v>744858</v>
      </c>
      <c r="F19" s="35">
        <v>99373</v>
      </c>
      <c r="G19" s="35">
        <v>0</v>
      </c>
      <c r="H19" s="35">
        <v>0</v>
      </c>
      <c r="I19" s="35">
        <v>0</v>
      </c>
      <c r="J19" s="35">
        <v>0</v>
      </c>
      <c r="K19" s="35">
        <f t="shared" si="0"/>
        <v>965916</v>
      </c>
      <c r="L19" s="107">
        <v>2.99</v>
      </c>
    </row>
    <row r="20" spans="2:12" ht="12.75" customHeight="1">
      <c r="B20" s="16" t="s">
        <v>412</v>
      </c>
      <c r="C20" s="16"/>
      <c r="D20" s="35">
        <v>319542</v>
      </c>
      <c r="E20" s="35">
        <v>584560</v>
      </c>
      <c r="F20" s="35">
        <v>2345720</v>
      </c>
      <c r="G20" s="35">
        <v>2533903</v>
      </c>
      <c r="H20" s="35">
        <v>1294276</v>
      </c>
      <c r="I20" s="35">
        <v>398363</v>
      </c>
      <c r="J20" s="35">
        <v>27981197</v>
      </c>
      <c r="K20" s="35">
        <f t="shared" si="0"/>
        <v>35457561</v>
      </c>
      <c r="L20" s="107">
        <v>4.17</v>
      </c>
    </row>
    <row r="21" spans="2:11" ht="12.75" customHeight="1">
      <c r="B21" s="2" t="s">
        <v>104</v>
      </c>
      <c r="D21" s="35"/>
      <c r="E21" s="35"/>
      <c r="F21" s="35"/>
      <c r="G21" s="35"/>
      <c r="H21" s="35"/>
      <c r="I21" s="35"/>
      <c r="J21" s="35"/>
      <c r="K21" s="35">
        <f t="shared" si="0"/>
        <v>0</v>
      </c>
    </row>
    <row r="22" spans="3:12" ht="12.75" customHeight="1">
      <c r="C22" s="13" t="s">
        <v>337</v>
      </c>
      <c r="D22" s="35">
        <v>40001625</v>
      </c>
      <c r="E22" s="35">
        <v>21337622</v>
      </c>
      <c r="F22" s="35">
        <v>12204802</v>
      </c>
      <c r="G22" s="35">
        <v>14163695</v>
      </c>
      <c r="H22" s="35">
        <v>25226562</v>
      </c>
      <c r="I22" s="35">
        <v>7926765</v>
      </c>
      <c r="J22" s="35">
        <v>0</v>
      </c>
      <c r="K22" s="35">
        <f t="shared" si="0"/>
        <v>120861071</v>
      </c>
      <c r="L22" s="107">
        <v>6.4</v>
      </c>
    </row>
    <row r="23" spans="3:12" ht="12.75" customHeight="1">
      <c r="C23" s="13" t="s">
        <v>338</v>
      </c>
      <c r="D23" s="35">
        <v>0</v>
      </c>
      <c r="E23" s="35">
        <v>0</v>
      </c>
      <c r="F23" s="35">
        <v>0</v>
      </c>
      <c r="G23" s="35">
        <v>0</v>
      </c>
      <c r="H23" s="35">
        <v>0</v>
      </c>
      <c r="I23" s="35">
        <v>2864836</v>
      </c>
      <c r="J23" s="35">
        <v>0</v>
      </c>
      <c r="K23" s="35">
        <f t="shared" si="0"/>
        <v>2864836</v>
      </c>
      <c r="L23" s="107">
        <v>0</v>
      </c>
    </row>
    <row r="24" spans="2:11" ht="12.75" customHeight="1">
      <c r="B24" s="2" t="s">
        <v>551</v>
      </c>
      <c r="C24" s="13"/>
      <c r="D24" s="35"/>
      <c r="E24" s="35"/>
      <c r="F24" s="35"/>
      <c r="G24" s="35"/>
      <c r="H24" s="35"/>
      <c r="I24" s="35"/>
      <c r="J24" s="35"/>
      <c r="K24" s="35"/>
    </row>
    <row r="25" spans="3:12" ht="12.75" customHeight="1">
      <c r="C25" s="2" t="s">
        <v>552</v>
      </c>
      <c r="D25" s="35">
        <v>0</v>
      </c>
      <c r="E25" s="35">
        <v>0</v>
      </c>
      <c r="F25" s="35">
        <v>0</v>
      </c>
      <c r="G25" s="35">
        <v>0</v>
      </c>
      <c r="H25" s="35">
        <v>0</v>
      </c>
      <c r="I25" s="35">
        <v>11000471</v>
      </c>
      <c r="J25" s="35">
        <v>0</v>
      </c>
      <c r="K25" s="35">
        <f t="shared" si="0"/>
        <v>11000471</v>
      </c>
      <c r="L25" s="107">
        <v>0</v>
      </c>
    </row>
    <row r="26" spans="2:11" ht="12.75" customHeight="1">
      <c r="B26" s="2" t="s">
        <v>182</v>
      </c>
      <c r="D26" s="16"/>
      <c r="E26" s="16"/>
      <c r="F26" s="16"/>
      <c r="G26" s="16"/>
      <c r="H26" s="16"/>
      <c r="I26" s="16"/>
      <c r="J26" s="16"/>
      <c r="K26" s="35"/>
    </row>
    <row r="27" spans="3:12" ht="12.75" customHeight="1">
      <c r="C27" s="2" t="s">
        <v>339</v>
      </c>
      <c r="D27" s="35">
        <v>0</v>
      </c>
      <c r="E27" s="35">
        <v>0</v>
      </c>
      <c r="F27" s="35">
        <v>0</v>
      </c>
      <c r="G27" s="35">
        <v>0</v>
      </c>
      <c r="H27" s="35">
        <v>0</v>
      </c>
      <c r="I27" s="35">
        <f>19355798-11000471+16912</f>
        <v>8372239</v>
      </c>
      <c r="J27" s="35"/>
      <c r="K27" s="35">
        <f t="shared" si="0"/>
        <v>8372239</v>
      </c>
      <c r="L27" s="107">
        <v>0</v>
      </c>
    </row>
    <row r="28" spans="2:11" ht="12.75" customHeight="1" thickBot="1">
      <c r="B28" s="5" t="s">
        <v>183</v>
      </c>
      <c r="C28" s="5"/>
      <c r="D28" s="99">
        <f aca="true" t="shared" si="1" ref="D28:K28">SUM(D14:D27)</f>
        <v>58634877</v>
      </c>
      <c r="E28" s="99">
        <f t="shared" si="1"/>
        <v>27433765</v>
      </c>
      <c r="F28" s="99">
        <f t="shared" si="1"/>
        <v>16820942</v>
      </c>
      <c r="G28" s="99">
        <f t="shared" si="1"/>
        <v>16754820</v>
      </c>
      <c r="H28" s="99">
        <f t="shared" si="1"/>
        <v>26520838</v>
      </c>
      <c r="I28" s="99">
        <f t="shared" si="1"/>
        <v>34790567</v>
      </c>
      <c r="J28" s="99">
        <f t="shared" si="1"/>
        <v>27981197</v>
      </c>
      <c r="K28" s="99">
        <f t="shared" si="1"/>
        <v>208937006</v>
      </c>
    </row>
    <row r="29" spans="2:11" ht="12.75" customHeight="1" thickTop="1">
      <c r="B29" s="5"/>
      <c r="C29" s="5"/>
      <c r="D29" s="91"/>
      <c r="E29" s="91"/>
      <c r="F29" s="91"/>
      <c r="G29" s="91"/>
      <c r="H29" s="91"/>
      <c r="I29" s="91"/>
      <c r="J29" s="91"/>
      <c r="K29" s="91"/>
    </row>
    <row r="30" spans="2:11" ht="12.75" customHeight="1">
      <c r="B30" s="5"/>
      <c r="C30" s="5"/>
      <c r="D30" s="91"/>
      <c r="E30" s="91"/>
      <c r="F30" s="91"/>
      <c r="G30" s="91"/>
      <c r="H30" s="91"/>
      <c r="I30" s="91"/>
      <c r="J30" s="91"/>
      <c r="K30" s="91"/>
    </row>
    <row r="31" spans="2:11" ht="12.75" customHeight="1">
      <c r="B31" s="5"/>
      <c r="C31" s="5"/>
      <c r="D31" s="91"/>
      <c r="E31" s="91"/>
      <c r="F31" s="91"/>
      <c r="G31" s="91"/>
      <c r="H31" s="91"/>
      <c r="I31" s="91"/>
      <c r="J31" s="91"/>
      <c r="K31" s="91"/>
    </row>
    <row r="32" spans="2:11" ht="12.75" customHeight="1">
      <c r="B32" s="5"/>
      <c r="C32" s="5"/>
      <c r="D32" s="91"/>
      <c r="E32" s="91"/>
      <c r="F32" s="91"/>
      <c r="G32" s="91"/>
      <c r="H32" s="91"/>
      <c r="I32" s="91"/>
      <c r="J32" s="91"/>
      <c r="K32" s="91"/>
    </row>
    <row r="33" spans="2:11" ht="12.75" customHeight="1">
      <c r="B33" s="5"/>
      <c r="C33" s="5"/>
      <c r="D33" s="91"/>
      <c r="E33" s="91"/>
      <c r="F33" s="91"/>
      <c r="G33" s="91"/>
      <c r="H33" s="91"/>
      <c r="I33" s="91"/>
      <c r="J33" s="91"/>
      <c r="K33" s="91"/>
    </row>
    <row r="34" spans="2:11" ht="12.75" customHeight="1">
      <c r="B34" s="5"/>
      <c r="C34" s="5"/>
      <c r="D34" s="91"/>
      <c r="E34" s="91"/>
      <c r="F34" s="91"/>
      <c r="G34" s="91"/>
      <c r="H34" s="91"/>
      <c r="I34" s="91"/>
      <c r="J34" s="91"/>
      <c r="K34" s="91"/>
    </row>
    <row r="35" spans="2:11" ht="12.75" customHeight="1">
      <c r="B35" s="5"/>
      <c r="C35" s="5"/>
      <c r="D35" s="91"/>
      <c r="E35" s="91"/>
      <c r="F35" s="91"/>
      <c r="G35" s="91"/>
      <c r="H35" s="91"/>
      <c r="I35" s="91"/>
      <c r="J35" s="91"/>
      <c r="K35" s="91"/>
    </row>
    <row r="36" spans="2:11" ht="12.75" customHeight="1">
      <c r="B36" s="5"/>
      <c r="C36" s="5"/>
      <c r="D36" s="91"/>
      <c r="E36" s="91"/>
      <c r="F36" s="91"/>
      <c r="G36" s="91"/>
      <c r="H36" s="91"/>
      <c r="I36" s="91"/>
      <c r="J36" s="91"/>
      <c r="K36" s="91"/>
    </row>
    <row r="37" spans="2:11" ht="12.75" customHeight="1">
      <c r="B37" s="5"/>
      <c r="C37" s="5"/>
      <c r="D37" s="91"/>
      <c r="E37" s="91"/>
      <c r="F37" s="91"/>
      <c r="G37" s="91"/>
      <c r="H37" s="91"/>
      <c r="I37" s="91"/>
      <c r="J37" s="91"/>
      <c r="K37" s="91"/>
    </row>
    <row r="38" spans="2:11" ht="12.75" customHeight="1">
      <c r="B38" s="5"/>
      <c r="C38" s="5"/>
      <c r="D38" s="91"/>
      <c r="E38" s="91"/>
      <c r="F38" s="91"/>
      <c r="G38" s="91"/>
      <c r="H38" s="91"/>
      <c r="I38" s="91"/>
      <c r="J38" s="91"/>
      <c r="K38" s="91"/>
    </row>
    <row r="39" spans="2:11" ht="12.75" customHeight="1">
      <c r="B39" s="5"/>
      <c r="C39" s="5"/>
      <c r="D39" s="91"/>
      <c r="E39" s="91"/>
      <c r="F39" s="91"/>
      <c r="G39" s="91"/>
      <c r="H39" s="91"/>
      <c r="I39" s="91"/>
      <c r="J39" s="91"/>
      <c r="K39" s="91"/>
    </row>
    <row r="40" spans="2:11" ht="12.75" customHeight="1">
      <c r="B40" s="5"/>
      <c r="C40" s="5"/>
      <c r="D40" s="91"/>
      <c r="E40" s="91"/>
      <c r="F40" s="91"/>
      <c r="G40" s="91"/>
      <c r="H40" s="91"/>
      <c r="I40" s="91"/>
      <c r="J40" s="91"/>
      <c r="K40" s="91"/>
    </row>
    <row r="41" spans="2:11" ht="12.75" customHeight="1">
      <c r="B41" s="5"/>
      <c r="C41" s="5"/>
      <c r="D41" s="91"/>
      <c r="E41" s="91"/>
      <c r="F41" s="91"/>
      <c r="G41" s="91"/>
      <c r="H41" s="91"/>
      <c r="I41" s="91"/>
      <c r="J41" s="91"/>
      <c r="K41" s="91"/>
    </row>
    <row r="42" spans="2:11" ht="12.75" customHeight="1">
      <c r="B42" s="5"/>
      <c r="C42" s="5"/>
      <c r="D42" s="91"/>
      <c r="E42" s="91"/>
      <c r="F42" s="91"/>
      <c r="G42" s="91"/>
      <c r="H42" s="91"/>
      <c r="I42" s="91"/>
      <c r="J42" s="91"/>
      <c r="K42" s="91"/>
    </row>
    <row r="43" spans="1:12" ht="12.75" customHeight="1">
      <c r="A43" s="160" t="s">
        <v>354</v>
      </c>
      <c r="B43" s="160"/>
      <c r="C43" s="160"/>
      <c r="D43" s="160"/>
      <c r="E43" s="160"/>
      <c r="F43" s="160"/>
      <c r="G43" s="160"/>
      <c r="H43" s="160"/>
      <c r="I43" s="160"/>
      <c r="J43" s="160"/>
      <c r="K43" s="160"/>
      <c r="L43" s="160"/>
    </row>
    <row r="44" spans="1:12" ht="12.75" customHeight="1">
      <c r="A44" s="160" t="s">
        <v>355</v>
      </c>
      <c r="B44" s="160"/>
      <c r="C44" s="160"/>
      <c r="D44" s="160"/>
      <c r="E44" s="160"/>
      <c r="F44" s="160"/>
      <c r="G44" s="160"/>
      <c r="H44" s="160"/>
      <c r="I44" s="160"/>
      <c r="J44" s="160"/>
      <c r="K44" s="160"/>
      <c r="L44" s="160"/>
    </row>
    <row r="45" spans="1:12" ht="12.75" customHeight="1">
      <c r="A45" s="160" t="s">
        <v>0</v>
      </c>
      <c r="B45" s="160"/>
      <c r="C45" s="160"/>
      <c r="D45" s="160"/>
      <c r="E45" s="160"/>
      <c r="F45" s="160"/>
      <c r="G45" s="160"/>
      <c r="H45" s="160"/>
      <c r="I45" s="160"/>
      <c r="J45" s="160"/>
      <c r="K45" s="160"/>
      <c r="L45" s="160"/>
    </row>
    <row r="46" spans="1:12" ht="12.75" customHeight="1">
      <c r="A46" s="4" t="s">
        <v>156</v>
      </c>
      <c r="B46" s="5" t="s">
        <v>567</v>
      </c>
      <c r="C46" s="5"/>
      <c r="D46" s="4"/>
      <c r="E46" s="4"/>
      <c r="F46" s="4"/>
      <c r="G46" s="4"/>
      <c r="H46" s="4"/>
      <c r="I46" s="4"/>
      <c r="J46" s="4"/>
      <c r="K46" s="4"/>
      <c r="L46" s="4"/>
    </row>
    <row r="47" spans="4:12" ht="12.75" customHeight="1">
      <c r="D47" s="160" t="s">
        <v>164</v>
      </c>
      <c r="E47" s="160"/>
      <c r="F47" s="160"/>
      <c r="G47" s="160"/>
      <c r="H47" s="160"/>
      <c r="I47" s="160"/>
      <c r="J47" s="5"/>
      <c r="K47" s="5"/>
      <c r="L47" s="106"/>
    </row>
    <row r="48" spans="4:12" ht="12.75" customHeight="1">
      <c r="D48" s="5"/>
      <c r="E48" s="5"/>
      <c r="F48" s="5"/>
      <c r="G48" s="5"/>
      <c r="H48" s="5"/>
      <c r="I48" s="5"/>
      <c r="J48" s="5"/>
      <c r="K48" s="5"/>
      <c r="L48" s="106"/>
    </row>
    <row r="49" spans="4:12" ht="12.75" customHeight="1">
      <c r="D49" s="4"/>
      <c r="E49" s="4"/>
      <c r="F49" s="4"/>
      <c r="G49" s="4"/>
      <c r="H49" s="4"/>
      <c r="I49" s="4" t="s">
        <v>169</v>
      </c>
      <c r="J49" s="4"/>
      <c r="K49" s="4"/>
      <c r="L49" s="108" t="s">
        <v>174</v>
      </c>
    </row>
    <row r="50" spans="2:12" ht="12.75" customHeight="1">
      <c r="B50" s="5" t="s">
        <v>2</v>
      </c>
      <c r="C50" s="5"/>
      <c r="D50" s="4" t="s">
        <v>165</v>
      </c>
      <c r="E50" s="4" t="s">
        <v>158</v>
      </c>
      <c r="F50" s="4" t="s">
        <v>166</v>
      </c>
      <c r="G50" s="4" t="s">
        <v>167</v>
      </c>
      <c r="H50" s="5"/>
      <c r="I50" s="4" t="s">
        <v>170</v>
      </c>
      <c r="J50" s="4" t="s">
        <v>172</v>
      </c>
      <c r="K50" s="4"/>
      <c r="L50" s="108" t="s">
        <v>170</v>
      </c>
    </row>
    <row r="51" spans="2:12" ht="12.75" customHeight="1">
      <c r="B51" s="5" t="s">
        <v>573</v>
      </c>
      <c r="C51" s="5"/>
      <c r="D51" s="4" t="s">
        <v>157</v>
      </c>
      <c r="E51" s="4" t="s">
        <v>159</v>
      </c>
      <c r="F51" s="4" t="s">
        <v>159</v>
      </c>
      <c r="G51" s="4" t="s">
        <v>160</v>
      </c>
      <c r="H51" s="4" t="s">
        <v>168</v>
      </c>
      <c r="I51" s="4" t="s">
        <v>171</v>
      </c>
      <c r="J51" s="4" t="s">
        <v>173</v>
      </c>
      <c r="K51" s="4" t="s">
        <v>161</v>
      </c>
      <c r="L51" s="108" t="s">
        <v>175</v>
      </c>
    </row>
    <row r="52" spans="4:12" ht="12.75" customHeight="1">
      <c r="D52" s="4" t="s">
        <v>3</v>
      </c>
      <c r="E52" s="4" t="s">
        <v>3</v>
      </c>
      <c r="F52" s="4" t="s">
        <v>3</v>
      </c>
      <c r="G52" s="4" t="s">
        <v>3</v>
      </c>
      <c r="H52" s="4" t="s">
        <v>3</v>
      </c>
      <c r="I52" s="4" t="s">
        <v>3</v>
      </c>
      <c r="J52" s="4" t="s">
        <v>3</v>
      </c>
      <c r="K52" s="4" t="s">
        <v>3</v>
      </c>
      <c r="L52" s="108" t="s">
        <v>176</v>
      </c>
    </row>
    <row r="53" spans="2:3" ht="12.75" customHeight="1">
      <c r="B53" s="5" t="s">
        <v>184</v>
      </c>
      <c r="C53" s="5"/>
    </row>
    <row r="54" ht="12.75" customHeight="1">
      <c r="C54" s="5" t="s">
        <v>343</v>
      </c>
    </row>
    <row r="55" spans="2:12" ht="12.75" customHeight="1">
      <c r="B55" s="2" t="s">
        <v>114</v>
      </c>
      <c r="D55" s="35">
        <v>58688550</v>
      </c>
      <c r="E55" s="35">
        <v>13011980</v>
      </c>
      <c r="F55" s="35">
        <v>24376126</v>
      </c>
      <c r="G55" s="35">
        <v>1065140</v>
      </c>
      <c r="H55" s="35">
        <v>246044</v>
      </c>
      <c r="I55" s="35">
        <v>35000271</v>
      </c>
      <c r="J55" s="35">
        <v>0</v>
      </c>
      <c r="K55" s="35">
        <f>SUM(D55:J55)</f>
        <v>132388111</v>
      </c>
      <c r="L55" s="107">
        <v>2.52</v>
      </c>
    </row>
    <row r="56" spans="2:11" ht="12.75" customHeight="1">
      <c r="B56" s="2" t="s">
        <v>179</v>
      </c>
      <c r="D56" s="35"/>
      <c r="E56" s="35"/>
      <c r="F56" s="35"/>
      <c r="G56" s="35"/>
      <c r="H56" s="35"/>
      <c r="I56" s="35"/>
      <c r="J56" s="35"/>
      <c r="K56" s="35">
        <f aca="true" t="shared" si="2" ref="K56:K73">SUM(D56:J56)</f>
        <v>0</v>
      </c>
    </row>
    <row r="57" spans="3:11" ht="12.75" customHeight="1">
      <c r="C57" s="2" t="s">
        <v>336</v>
      </c>
      <c r="D57" s="35"/>
      <c r="E57" s="35"/>
      <c r="F57" s="35"/>
      <c r="G57" s="35"/>
      <c r="H57" s="35"/>
      <c r="I57" s="35"/>
      <c r="J57" s="35"/>
      <c r="K57" s="35">
        <f t="shared" si="2"/>
        <v>0</v>
      </c>
    </row>
    <row r="58" spans="3:12" ht="12.75" customHeight="1">
      <c r="C58" s="2" t="s">
        <v>268</v>
      </c>
      <c r="D58" s="35">
        <v>9984458</v>
      </c>
      <c r="E58" s="35">
        <v>1645970</v>
      </c>
      <c r="F58" s="35">
        <v>2339574</v>
      </c>
      <c r="G58" s="35">
        <v>2075179</v>
      </c>
      <c r="H58" s="35">
        <v>852711</v>
      </c>
      <c r="I58" s="35">
        <v>2004403</v>
      </c>
      <c r="J58" s="35">
        <v>0</v>
      </c>
      <c r="K58" s="35">
        <f t="shared" si="2"/>
        <v>18902295</v>
      </c>
      <c r="L58" s="107">
        <v>2.48</v>
      </c>
    </row>
    <row r="59" spans="2:11" ht="12.75" customHeight="1">
      <c r="B59" s="2" t="s">
        <v>185</v>
      </c>
      <c r="D59" s="35"/>
      <c r="E59" s="35"/>
      <c r="F59" s="35"/>
      <c r="G59" s="35"/>
      <c r="H59" s="35"/>
      <c r="I59" s="35"/>
      <c r="J59" s="35"/>
      <c r="K59" s="35">
        <f t="shared" si="2"/>
        <v>0</v>
      </c>
    </row>
    <row r="60" spans="3:12" ht="12.75" customHeight="1">
      <c r="C60" s="2" t="s">
        <v>341</v>
      </c>
      <c r="D60" s="35">
        <v>11876330</v>
      </c>
      <c r="E60" s="35">
        <v>488778</v>
      </c>
      <c r="F60" s="35">
        <v>3428</v>
      </c>
      <c r="G60" s="35">
        <v>0</v>
      </c>
      <c r="H60" s="35">
        <v>0</v>
      </c>
      <c r="I60" s="35">
        <v>0</v>
      </c>
      <c r="J60" s="35">
        <v>0</v>
      </c>
      <c r="K60" s="35">
        <f t="shared" si="2"/>
        <v>12368536</v>
      </c>
      <c r="L60" s="107">
        <v>2.51</v>
      </c>
    </row>
    <row r="61" spans="2:12" ht="12.75" customHeight="1">
      <c r="B61" s="2" t="s">
        <v>186</v>
      </c>
      <c r="D61" s="35">
        <v>814482</v>
      </c>
      <c r="E61" s="35">
        <v>651928</v>
      </c>
      <c r="F61" s="35">
        <v>255259</v>
      </c>
      <c r="G61" s="35">
        <v>0</v>
      </c>
      <c r="H61" s="35">
        <v>0</v>
      </c>
      <c r="I61" s="35">
        <v>1907954</v>
      </c>
      <c r="J61" s="35">
        <v>0</v>
      </c>
      <c r="K61" s="35">
        <f t="shared" si="2"/>
        <v>3629623</v>
      </c>
      <c r="L61" s="107">
        <v>2.84</v>
      </c>
    </row>
    <row r="62" spans="2:11" ht="12.75" customHeight="1">
      <c r="B62" s="2" t="s">
        <v>187</v>
      </c>
      <c r="D62" s="35"/>
      <c r="E62" s="35"/>
      <c r="F62" s="35"/>
      <c r="G62" s="35"/>
      <c r="H62" s="35"/>
      <c r="I62" s="35"/>
      <c r="J62" s="35"/>
      <c r="K62" s="35"/>
    </row>
    <row r="63" spans="3:12" ht="12.75" customHeight="1">
      <c r="C63" s="2" t="s">
        <v>340</v>
      </c>
      <c r="D63" s="35">
        <v>0</v>
      </c>
      <c r="E63" s="35">
        <v>0</v>
      </c>
      <c r="F63" s="35">
        <v>474687</v>
      </c>
      <c r="G63" s="35">
        <v>4100327</v>
      </c>
      <c r="H63" s="35">
        <v>0</v>
      </c>
      <c r="I63" s="35">
        <v>0</v>
      </c>
      <c r="J63" s="35">
        <v>0</v>
      </c>
      <c r="K63" s="35">
        <f t="shared" si="2"/>
        <v>4575014</v>
      </c>
      <c r="L63" s="107">
        <v>4.14</v>
      </c>
    </row>
    <row r="64" spans="2:12" ht="12.75" customHeight="1">
      <c r="B64" s="2" t="s">
        <v>116</v>
      </c>
      <c r="D64" s="35">
        <v>0</v>
      </c>
      <c r="E64" s="35">
        <v>0</v>
      </c>
      <c r="F64" s="35">
        <v>610000</v>
      </c>
      <c r="G64" s="35">
        <v>2436210</v>
      </c>
      <c r="H64" s="35">
        <v>0</v>
      </c>
      <c r="I64" s="35">
        <v>0</v>
      </c>
      <c r="J64" s="35">
        <v>0</v>
      </c>
      <c r="K64" s="35">
        <f t="shared" si="2"/>
        <v>3046210</v>
      </c>
      <c r="L64" s="107">
        <v>5.64</v>
      </c>
    </row>
    <row r="65" spans="2:11" ht="12.75" customHeight="1">
      <c r="B65" s="2" t="s">
        <v>551</v>
      </c>
      <c r="D65" s="35"/>
      <c r="E65" s="35"/>
      <c r="F65" s="35"/>
      <c r="G65" s="35"/>
      <c r="H65" s="35"/>
      <c r="I65" s="35"/>
      <c r="J65" s="35"/>
      <c r="K65" s="35"/>
    </row>
    <row r="66" spans="3:12" ht="12.75" customHeight="1">
      <c r="C66" s="2" t="s">
        <v>553</v>
      </c>
      <c r="D66" s="35">
        <v>0</v>
      </c>
      <c r="E66" s="35">
        <v>0</v>
      </c>
      <c r="F66" s="35">
        <v>0</v>
      </c>
      <c r="G66" s="35">
        <v>0</v>
      </c>
      <c r="H66" s="35">
        <v>0</v>
      </c>
      <c r="I66" s="35">
        <v>510445</v>
      </c>
      <c r="J66" s="35"/>
      <c r="K66" s="35">
        <f t="shared" si="2"/>
        <v>510445</v>
      </c>
      <c r="L66" s="107">
        <v>0</v>
      </c>
    </row>
    <row r="67" spans="2:11" ht="12.75" customHeight="1">
      <c r="B67" s="2" t="s">
        <v>551</v>
      </c>
      <c r="D67" s="35"/>
      <c r="E67" s="35"/>
      <c r="F67" s="35"/>
      <c r="G67" s="35"/>
      <c r="H67" s="35"/>
      <c r="I67" s="35"/>
      <c r="J67" s="35"/>
      <c r="K67" s="35"/>
    </row>
    <row r="68" spans="3:12" ht="12.75" customHeight="1">
      <c r="C68" s="2" t="s">
        <v>554</v>
      </c>
      <c r="D68" s="35">
        <v>0</v>
      </c>
      <c r="E68" s="35">
        <v>0</v>
      </c>
      <c r="F68" s="35">
        <v>0</v>
      </c>
      <c r="G68" s="35">
        <v>0</v>
      </c>
      <c r="H68" s="35">
        <v>0</v>
      </c>
      <c r="I68" s="35">
        <v>10490026</v>
      </c>
      <c r="J68" s="35"/>
      <c r="K68" s="35">
        <f t="shared" si="2"/>
        <v>10490026</v>
      </c>
      <c r="L68" s="107">
        <v>0</v>
      </c>
    </row>
    <row r="69" spans="2:11" ht="12.75" customHeight="1">
      <c r="B69" s="2" t="s">
        <v>182</v>
      </c>
      <c r="D69" s="35"/>
      <c r="E69" s="35"/>
      <c r="F69" s="35"/>
      <c r="G69" s="35"/>
      <c r="H69" s="35"/>
      <c r="I69" s="35"/>
      <c r="J69" s="35"/>
      <c r="K69" s="35">
        <f t="shared" si="2"/>
        <v>0</v>
      </c>
    </row>
    <row r="70" spans="3:12" ht="12.75" customHeight="1">
      <c r="C70" s="2" t="s">
        <v>339</v>
      </c>
      <c r="D70" s="35">
        <v>0</v>
      </c>
      <c r="E70" s="35">
        <v>0</v>
      </c>
      <c r="F70" s="35">
        <v>0</v>
      </c>
      <c r="G70" s="35">
        <v>0</v>
      </c>
      <c r="H70" s="35">
        <v>0</v>
      </c>
      <c r="I70" s="35">
        <f>16243425-510445-10490026</f>
        <v>5242954</v>
      </c>
      <c r="J70" s="35"/>
      <c r="K70" s="35">
        <f t="shared" si="2"/>
        <v>5242954</v>
      </c>
      <c r="L70" s="107">
        <v>0</v>
      </c>
    </row>
    <row r="71" spans="2:11" ht="12.75" customHeight="1">
      <c r="B71" s="5" t="s">
        <v>188</v>
      </c>
      <c r="C71" s="5"/>
      <c r="D71" s="140">
        <f>SUM(D55:D70)</f>
        <v>81363820</v>
      </c>
      <c r="E71" s="140">
        <f aca="true" t="shared" si="3" ref="E71:J71">SUM(E55:E70)</f>
        <v>15798656</v>
      </c>
      <c r="F71" s="140">
        <f t="shared" si="3"/>
        <v>28059074</v>
      </c>
      <c r="G71" s="140">
        <f t="shared" si="3"/>
        <v>9676856</v>
      </c>
      <c r="H71" s="140">
        <f t="shared" si="3"/>
        <v>1098755</v>
      </c>
      <c r="I71" s="140">
        <f t="shared" si="3"/>
        <v>55156053</v>
      </c>
      <c r="J71" s="140">
        <f t="shared" si="3"/>
        <v>0</v>
      </c>
      <c r="K71" s="140">
        <f>SUM(K55:K70)</f>
        <v>191153214</v>
      </c>
    </row>
    <row r="72" spans="2:11" ht="12.75" customHeight="1">
      <c r="B72" s="2" t="s">
        <v>189</v>
      </c>
      <c r="D72" s="35">
        <v>0</v>
      </c>
      <c r="E72" s="35">
        <v>0</v>
      </c>
      <c r="F72" s="35">
        <v>0</v>
      </c>
      <c r="G72" s="35">
        <v>0</v>
      </c>
      <c r="H72" s="35">
        <v>0</v>
      </c>
      <c r="I72" s="91">
        <f>17783792-972145</f>
        <v>16811647</v>
      </c>
      <c r="J72" s="91"/>
      <c r="K72" s="91">
        <f t="shared" si="2"/>
        <v>16811647</v>
      </c>
    </row>
    <row r="73" spans="2:11" ht="12.75" customHeight="1">
      <c r="B73" s="2" t="s">
        <v>190</v>
      </c>
      <c r="D73" s="109">
        <v>0</v>
      </c>
      <c r="E73" s="109">
        <v>0</v>
      </c>
      <c r="F73" s="109">
        <v>0</v>
      </c>
      <c r="G73" s="109">
        <v>0</v>
      </c>
      <c r="H73" s="109">
        <v>0</v>
      </c>
      <c r="I73" s="109">
        <v>972145</v>
      </c>
      <c r="J73" s="109"/>
      <c r="K73" s="109">
        <f t="shared" si="2"/>
        <v>972145</v>
      </c>
    </row>
    <row r="74" spans="2:11" ht="12.75" customHeight="1">
      <c r="B74" s="5" t="s">
        <v>191</v>
      </c>
      <c r="C74" s="5"/>
      <c r="D74" s="35"/>
      <c r="E74" s="35"/>
      <c r="F74" s="35"/>
      <c r="G74" s="35"/>
      <c r="H74" s="35"/>
      <c r="I74" s="35"/>
      <c r="J74" s="35"/>
      <c r="K74" s="35"/>
    </row>
    <row r="75" spans="3:11" ht="12.75" customHeight="1" thickBot="1">
      <c r="C75" s="5" t="s">
        <v>342</v>
      </c>
      <c r="D75" s="90">
        <f>SUM(D71:D73)</f>
        <v>81363820</v>
      </c>
      <c r="E75" s="90">
        <f aca="true" t="shared" si="4" ref="E75:J75">SUM(E71:E73)</f>
        <v>15798656</v>
      </c>
      <c r="F75" s="90">
        <f t="shared" si="4"/>
        <v>28059074</v>
      </c>
      <c r="G75" s="90">
        <f t="shared" si="4"/>
        <v>9676856</v>
      </c>
      <c r="H75" s="90">
        <f t="shared" si="4"/>
        <v>1098755</v>
      </c>
      <c r="I75" s="90">
        <f t="shared" si="4"/>
        <v>72939845</v>
      </c>
      <c r="J75" s="90">
        <f t="shared" si="4"/>
        <v>0</v>
      </c>
      <c r="K75" s="90">
        <f>SUM(K71:K73)</f>
        <v>208937006</v>
      </c>
    </row>
    <row r="76" spans="2:11" ht="12.75" customHeight="1" thickTop="1">
      <c r="B76" s="5"/>
      <c r="C76" s="5"/>
      <c r="D76" s="139"/>
      <c r="E76" s="139"/>
      <c r="F76" s="139"/>
      <c r="G76" s="139"/>
      <c r="H76" s="139"/>
      <c r="I76" s="139"/>
      <c r="J76" s="139"/>
      <c r="K76" s="139"/>
    </row>
    <row r="77" spans="2:11" ht="12.75" customHeight="1">
      <c r="B77" s="2" t="s">
        <v>192</v>
      </c>
      <c r="D77" s="16"/>
      <c r="E77" s="16"/>
      <c r="F77" s="16"/>
      <c r="G77" s="16"/>
      <c r="H77" s="16"/>
      <c r="I77" s="16"/>
      <c r="J77" s="16"/>
      <c r="K77" s="16"/>
    </row>
    <row r="78" spans="3:11" ht="12.75" customHeight="1">
      <c r="C78" s="2" t="s">
        <v>344</v>
      </c>
      <c r="D78" s="35">
        <f>+D28-D75</f>
        <v>-22728943</v>
      </c>
      <c r="E78" s="35">
        <f aca="true" t="shared" si="5" ref="E78:J78">+E28-E75</f>
        <v>11635109</v>
      </c>
      <c r="F78" s="35">
        <f t="shared" si="5"/>
        <v>-11238132</v>
      </c>
      <c r="G78" s="35">
        <f t="shared" si="5"/>
        <v>7077964</v>
      </c>
      <c r="H78" s="35">
        <f t="shared" si="5"/>
        <v>25422083</v>
      </c>
      <c r="I78" s="35">
        <f t="shared" si="5"/>
        <v>-38149278</v>
      </c>
      <c r="J78" s="35">
        <f t="shared" si="5"/>
        <v>27981197</v>
      </c>
      <c r="K78" s="35">
        <f>SUM(D78:J78)</f>
        <v>0</v>
      </c>
    </row>
    <row r="79" spans="2:11" ht="12.75" customHeight="1">
      <c r="B79" s="2" t="s">
        <v>193</v>
      </c>
      <c r="D79" s="35"/>
      <c r="E79" s="35"/>
      <c r="F79" s="35"/>
      <c r="G79" s="35"/>
      <c r="H79" s="35"/>
      <c r="I79" s="35"/>
      <c r="J79" s="35"/>
      <c r="K79" s="35"/>
    </row>
    <row r="80" spans="3:11" ht="12.75" customHeight="1">
      <c r="C80" s="2" t="s">
        <v>423</v>
      </c>
      <c r="D80" s="35">
        <v>-1396391</v>
      </c>
      <c r="E80" s="35">
        <v>286992</v>
      </c>
      <c r="F80" s="35">
        <v>-130445</v>
      </c>
      <c r="G80" s="35">
        <v>-713944</v>
      </c>
      <c r="H80" s="35">
        <v>1953788</v>
      </c>
      <c r="I80" s="35">
        <v>0</v>
      </c>
      <c r="J80" s="35">
        <v>0</v>
      </c>
      <c r="K80" s="35">
        <f>SUM(D80:J80)</f>
        <v>0</v>
      </c>
    </row>
    <row r="81" spans="2:11" ht="12.75" customHeight="1" thickBot="1">
      <c r="B81" s="5" t="s">
        <v>194</v>
      </c>
      <c r="C81" s="5"/>
      <c r="D81" s="99">
        <f aca="true" t="shared" si="6" ref="D81:K81">SUM(D78:D80)</f>
        <v>-24125334</v>
      </c>
      <c r="E81" s="99">
        <f t="shared" si="6"/>
        <v>11922101</v>
      </c>
      <c r="F81" s="99">
        <f t="shared" si="6"/>
        <v>-11368577</v>
      </c>
      <c r="G81" s="99">
        <f t="shared" si="6"/>
        <v>6364020</v>
      </c>
      <c r="H81" s="99">
        <f t="shared" si="6"/>
        <v>27375871</v>
      </c>
      <c r="I81" s="99">
        <f t="shared" si="6"/>
        <v>-38149278</v>
      </c>
      <c r="J81" s="99">
        <f t="shared" si="6"/>
        <v>27981197</v>
      </c>
      <c r="K81" s="99">
        <f t="shared" si="6"/>
        <v>0</v>
      </c>
    </row>
    <row r="82" spans="2:11" ht="12.75" customHeight="1" thickTop="1">
      <c r="B82" s="5"/>
      <c r="C82" s="5"/>
      <c r="D82" s="91"/>
      <c r="E82" s="91"/>
      <c r="F82" s="91"/>
      <c r="G82" s="91"/>
      <c r="H82" s="91"/>
      <c r="I82" s="91"/>
      <c r="J82" s="91"/>
      <c r="K82" s="91"/>
    </row>
    <row r="83" ht="12.75" customHeight="1">
      <c r="B83" s="2" t="s">
        <v>615</v>
      </c>
    </row>
    <row r="85" spans="1:14" ht="12.75" customHeight="1">
      <c r="A85" s="160" t="s">
        <v>354</v>
      </c>
      <c r="B85" s="160"/>
      <c r="C85" s="160"/>
      <c r="D85" s="160"/>
      <c r="E85" s="160"/>
      <c r="F85" s="160"/>
      <c r="G85" s="160"/>
      <c r="H85" s="160"/>
      <c r="I85" s="160"/>
      <c r="J85" s="160"/>
      <c r="K85" s="160"/>
      <c r="L85" s="160"/>
      <c r="M85" s="4"/>
      <c r="N85" s="4"/>
    </row>
    <row r="86" spans="1:14" ht="12.75" customHeight="1">
      <c r="A86" s="160" t="s">
        <v>355</v>
      </c>
      <c r="B86" s="160"/>
      <c r="C86" s="160"/>
      <c r="D86" s="160"/>
      <c r="E86" s="160"/>
      <c r="F86" s="160"/>
      <c r="G86" s="160"/>
      <c r="H86" s="160"/>
      <c r="I86" s="160"/>
      <c r="J86" s="160"/>
      <c r="K86" s="160"/>
      <c r="L86" s="160"/>
      <c r="M86" s="4"/>
      <c r="N86" s="4"/>
    </row>
    <row r="87" spans="1:14" ht="12.75" customHeight="1">
      <c r="A87" s="160" t="s">
        <v>0</v>
      </c>
      <c r="B87" s="160"/>
      <c r="C87" s="160"/>
      <c r="D87" s="160"/>
      <c r="E87" s="160"/>
      <c r="F87" s="160"/>
      <c r="G87" s="160"/>
      <c r="H87" s="160"/>
      <c r="I87" s="160"/>
      <c r="J87" s="160"/>
      <c r="K87" s="160"/>
      <c r="L87" s="160"/>
      <c r="M87" s="4"/>
      <c r="N87" s="4"/>
    </row>
    <row r="90" spans="1:3" ht="12.75" customHeight="1">
      <c r="A90" s="4" t="s">
        <v>156</v>
      </c>
      <c r="B90" s="5" t="s">
        <v>567</v>
      </c>
      <c r="C90" s="5"/>
    </row>
    <row r="92" spans="4:9" ht="12.75" customHeight="1">
      <c r="D92" s="160" t="s">
        <v>164</v>
      </c>
      <c r="E92" s="160"/>
      <c r="F92" s="160"/>
      <c r="G92" s="160"/>
      <c r="H92" s="160"/>
      <c r="I92" s="160"/>
    </row>
    <row r="94" spans="4:12" ht="12.75" customHeight="1">
      <c r="D94" s="12"/>
      <c r="E94" s="12"/>
      <c r="F94" s="12"/>
      <c r="G94" s="12"/>
      <c r="H94" s="12"/>
      <c r="I94" s="4" t="s">
        <v>169</v>
      </c>
      <c r="J94" s="4"/>
      <c r="K94" s="4"/>
      <c r="L94" s="108" t="s">
        <v>174</v>
      </c>
    </row>
    <row r="95" spans="2:12" ht="12.75" customHeight="1">
      <c r="B95" s="5" t="s">
        <v>2</v>
      </c>
      <c r="C95" s="5"/>
      <c r="D95" s="4" t="s">
        <v>165</v>
      </c>
      <c r="E95" s="4" t="s">
        <v>158</v>
      </c>
      <c r="F95" s="4" t="s">
        <v>166</v>
      </c>
      <c r="G95" s="4" t="s">
        <v>167</v>
      </c>
      <c r="H95" s="5"/>
      <c r="I95" s="4" t="s">
        <v>170</v>
      </c>
      <c r="J95" s="4" t="s">
        <v>172</v>
      </c>
      <c r="K95" s="4"/>
      <c r="L95" s="108" t="s">
        <v>170</v>
      </c>
    </row>
    <row r="96" spans="2:12" ht="12.75" customHeight="1">
      <c r="B96" s="5" t="s">
        <v>359</v>
      </c>
      <c r="C96" s="5"/>
      <c r="D96" s="4" t="s">
        <v>157</v>
      </c>
      <c r="E96" s="4" t="s">
        <v>159</v>
      </c>
      <c r="F96" s="4" t="s">
        <v>159</v>
      </c>
      <c r="G96" s="4" t="s">
        <v>160</v>
      </c>
      <c r="H96" s="4" t="s">
        <v>168</v>
      </c>
      <c r="I96" s="4" t="s">
        <v>171</v>
      </c>
      <c r="J96" s="4" t="s">
        <v>173</v>
      </c>
      <c r="K96" s="4" t="s">
        <v>161</v>
      </c>
      <c r="L96" s="108" t="s">
        <v>175</v>
      </c>
    </row>
    <row r="97" spans="4:12" ht="12.75" customHeight="1">
      <c r="D97" s="4" t="s">
        <v>3</v>
      </c>
      <c r="E97" s="4" t="s">
        <v>3</v>
      </c>
      <c r="F97" s="4" t="s">
        <v>3</v>
      </c>
      <c r="G97" s="4" t="s">
        <v>3</v>
      </c>
      <c r="H97" s="4" t="s">
        <v>3</v>
      </c>
      <c r="I97" s="4" t="s">
        <v>3</v>
      </c>
      <c r="J97" s="4" t="s">
        <v>3</v>
      </c>
      <c r="K97" s="4" t="s">
        <v>3</v>
      </c>
      <c r="L97" s="108" t="s">
        <v>176</v>
      </c>
    </row>
    <row r="98" spans="2:3" ht="12.75" customHeight="1">
      <c r="B98" s="5" t="s">
        <v>177</v>
      </c>
      <c r="C98" s="5"/>
    </row>
    <row r="99" spans="2:12" ht="12.75" customHeight="1">
      <c r="B99" s="2" t="s">
        <v>178</v>
      </c>
      <c r="D99" s="18">
        <v>18253501</v>
      </c>
      <c r="E99" s="18">
        <v>0</v>
      </c>
      <c r="F99" s="18">
        <v>0</v>
      </c>
      <c r="G99" s="18">
        <v>0</v>
      </c>
      <c r="H99" s="18">
        <v>0</v>
      </c>
      <c r="I99" s="18">
        <v>4342943</v>
      </c>
      <c r="J99" s="18">
        <v>0</v>
      </c>
      <c r="K99" s="18">
        <f>SUM(D99:J99)</f>
        <v>22596444</v>
      </c>
      <c r="L99" s="107">
        <v>2.87</v>
      </c>
    </row>
    <row r="100" spans="2:11" ht="12.75" customHeight="1">
      <c r="B100" s="2" t="s">
        <v>179</v>
      </c>
      <c r="D100" s="18"/>
      <c r="E100" s="18"/>
      <c r="F100" s="18"/>
      <c r="G100" s="18"/>
      <c r="H100" s="18"/>
      <c r="I100" s="18"/>
      <c r="J100" s="18"/>
      <c r="K100" s="18">
        <f aca="true" t="shared" si="7" ref="K100:K113">SUM(D100:J100)</f>
        <v>0</v>
      </c>
    </row>
    <row r="101" spans="3:11" ht="12.75" customHeight="1">
      <c r="C101" s="2" t="s">
        <v>336</v>
      </c>
      <c r="D101" s="18"/>
      <c r="E101" s="18"/>
      <c r="F101" s="18"/>
      <c r="G101" s="18"/>
      <c r="H101" s="18"/>
      <c r="I101" s="18"/>
      <c r="J101" s="18"/>
      <c r="K101" s="18">
        <f t="shared" si="7"/>
        <v>0</v>
      </c>
    </row>
    <row r="102" spans="3:12" ht="12.75" customHeight="1">
      <c r="C102" s="2" t="s">
        <v>268</v>
      </c>
      <c r="D102" s="18">
        <v>134438</v>
      </c>
      <c r="E102" s="18">
        <v>7587548</v>
      </c>
      <c r="F102" s="18">
        <f>797251+218063</f>
        <v>1015314</v>
      </c>
      <c r="G102" s="18">
        <v>8287</v>
      </c>
      <c r="H102" s="18">
        <v>60307</v>
      </c>
      <c r="I102" s="18">
        <v>518902</v>
      </c>
      <c r="J102" s="18">
        <v>0</v>
      </c>
      <c r="K102" s="18">
        <f t="shared" si="7"/>
        <v>9324796</v>
      </c>
      <c r="L102" s="107">
        <v>2.92</v>
      </c>
    </row>
    <row r="103" spans="2:11" ht="12.75" customHeight="1">
      <c r="B103" s="2" t="s">
        <v>180</v>
      </c>
      <c r="D103" s="18"/>
      <c r="E103" s="18"/>
      <c r="F103" s="18"/>
      <c r="G103" s="18"/>
      <c r="H103" s="18"/>
      <c r="I103" s="18"/>
      <c r="J103" s="18"/>
      <c r="K103" s="18">
        <f t="shared" si="7"/>
        <v>0</v>
      </c>
    </row>
    <row r="104" spans="3:12" ht="12.75" customHeight="1">
      <c r="C104" s="2" t="s">
        <v>181</v>
      </c>
      <c r="D104" s="18">
        <v>197481</v>
      </c>
      <c r="E104" s="18">
        <v>102376</v>
      </c>
      <c r="F104" s="18">
        <v>0</v>
      </c>
      <c r="G104" s="18">
        <v>0</v>
      </c>
      <c r="H104" s="18">
        <v>0</v>
      </c>
      <c r="I104" s="18">
        <v>0</v>
      </c>
      <c r="J104" s="18">
        <v>0</v>
      </c>
      <c r="K104" s="18">
        <f t="shared" si="7"/>
        <v>299857</v>
      </c>
      <c r="L104" s="107">
        <v>1.28</v>
      </c>
    </row>
    <row r="105" spans="2:12" ht="12.75" customHeight="1">
      <c r="B105" s="2" t="s">
        <v>263</v>
      </c>
      <c r="D105" s="18">
        <v>104378</v>
      </c>
      <c r="E105" s="18">
        <v>70317</v>
      </c>
      <c r="F105" s="18">
        <f>52705+111051</f>
        <v>163756</v>
      </c>
      <c r="G105" s="18">
        <v>25000</v>
      </c>
      <c r="H105" s="18">
        <v>240038</v>
      </c>
      <c r="I105" s="18">
        <v>25621</v>
      </c>
      <c r="J105" s="18">
        <v>0</v>
      </c>
      <c r="K105" s="18">
        <f t="shared" si="7"/>
        <v>629110</v>
      </c>
      <c r="L105" s="107">
        <v>4.32</v>
      </c>
    </row>
    <row r="106" spans="2:12" ht="12.75" customHeight="1">
      <c r="B106" s="2" t="s">
        <v>310</v>
      </c>
      <c r="D106" s="18">
        <v>2760802</v>
      </c>
      <c r="E106" s="18">
        <v>2706484</v>
      </c>
      <c r="F106" s="18">
        <f>944814+1213421</f>
        <v>2158235</v>
      </c>
      <c r="G106" s="18">
        <v>9559315</v>
      </c>
      <c r="H106" s="18">
        <v>5702042</v>
      </c>
      <c r="I106" s="18">
        <v>4745028</v>
      </c>
      <c r="J106" s="18">
        <v>0</v>
      </c>
      <c r="K106" s="18">
        <f t="shared" si="7"/>
        <v>27631906</v>
      </c>
      <c r="L106" s="107">
        <v>4.01</v>
      </c>
    </row>
    <row r="107" spans="2:11" ht="12.75" customHeight="1">
      <c r="B107" s="2" t="s">
        <v>104</v>
      </c>
      <c r="D107" s="18"/>
      <c r="E107" s="18"/>
      <c r="F107" s="18"/>
      <c r="G107" s="18"/>
      <c r="H107" s="18"/>
      <c r="I107" s="18"/>
      <c r="J107" s="18"/>
      <c r="K107" s="18">
        <f t="shared" si="7"/>
        <v>0</v>
      </c>
    </row>
    <row r="108" spans="3:12" ht="12.75" customHeight="1">
      <c r="C108" s="13" t="s">
        <v>337</v>
      </c>
      <c r="D108" s="18">
        <v>34517481</v>
      </c>
      <c r="E108" s="18">
        <v>21693037</v>
      </c>
      <c r="F108" s="18">
        <f>8391867+4440008</f>
        <v>12831875</v>
      </c>
      <c r="G108" s="18">
        <v>11424879</v>
      </c>
      <c r="H108" s="18">
        <v>20220528</v>
      </c>
      <c r="I108" s="18">
        <v>15648508</v>
      </c>
      <c r="J108" s="18">
        <v>0</v>
      </c>
      <c r="K108" s="18">
        <f t="shared" si="7"/>
        <v>116336308</v>
      </c>
      <c r="L108" s="107">
        <v>6.3</v>
      </c>
    </row>
    <row r="109" spans="3:12" ht="12.75" customHeight="1">
      <c r="C109" s="13" t="s">
        <v>338</v>
      </c>
      <c r="D109" s="18">
        <v>0</v>
      </c>
      <c r="E109" s="18">
        <v>0</v>
      </c>
      <c r="F109" s="18">
        <v>0</v>
      </c>
      <c r="G109" s="18">
        <v>0</v>
      </c>
      <c r="H109" s="18">
        <v>0</v>
      </c>
      <c r="I109" s="18">
        <v>3257506</v>
      </c>
      <c r="J109" s="18">
        <v>0</v>
      </c>
      <c r="K109" s="18">
        <f t="shared" si="7"/>
        <v>3257506</v>
      </c>
      <c r="L109" s="107">
        <v>0</v>
      </c>
    </row>
    <row r="110" spans="2:11" ht="12.75" customHeight="1">
      <c r="B110" s="2" t="s">
        <v>551</v>
      </c>
      <c r="C110" s="13"/>
      <c r="D110" s="18"/>
      <c r="E110" s="18"/>
      <c r="F110" s="18"/>
      <c r="G110" s="18"/>
      <c r="H110" s="18"/>
      <c r="I110" s="18"/>
      <c r="J110" s="18"/>
      <c r="K110" s="18"/>
    </row>
    <row r="111" spans="3:12" ht="12.75" customHeight="1">
      <c r="C111" s="2" t="s">
        <v>552</v>
      </c>
      <c r="D111" s="18">
        <v>0</v>
      </c>
      <c r="E111" s="18">
        <v>0</v>
      </c>
      <c r="F111" s="18">
        <v>0</v>
      </c>
      <c r="G111" s="18">
        <v>0</v>
      </c>
      <c r="H111" s="18">
        <v>0</v>
      </c>
      <c r="I111" s="18">
        <v>3600656</v>
      </c>
      <c r="J111" s="18">
        <v>0</v>
      </c>
      <c r="K111" s="18">
        <f t="shared" si="7"/>
        <v>3600656</v>
      </c>
      <c r="L111" s="107">
        <v>0</v>
      </c>
    </row>
    <row r="112" spans="2:11" ht="12.75" customHeight="1">
      <c r="B112" s="2" t="s">
        <v>182</v>
      </c>
      <c r="D112" s="18"/>
      <c r="E112" s="18"/>
      <c r="F112" s="18"/>
      <c r="G112" s="18"/>
      <c r="H112" s="18"/>
      <c r="I112" s="18"/>
      <c r="J112" s="18"/>
      <c r="K112" s="18"/>
    </row>
    <row r="113" spans="3:12" ht="12.75" customHeight="1">
      <c r="C113" s="2" t="s">
        <v>339</v>
      </c>
      <c r="D113" s="18">
        <v>0</v>
      </c>
      <c r="E113" s="18">
        <v>0</v>
      </c>
      <c r="F113" s="18">
        <v>0</v>
      </c>
      <c r="G113" s="18">
        <v>0</v>
      </c>
      <c r="H113" s="18">
        <v>0</v>
      </c>
      <c r="I113" s="18">
        <f>1664333+6554344</f>
        <v>8218677</v>
      </c>
      <c r="J113" s="18">
        <v>0</v>
      </c>
      <c r="K113" s="18">
        <f t="shared" si="7"/>
        <v>8218677</v>
      </c>
      <c r="L113" s="107">
        <v>0</v>
      </c>
    </row>
    <row r="114" spans="2:11" ht="12.75" customHeight="1" thickBot="1">
      <c r="B114" s="5" t="s">
        <v>183</v>
      </c>
      <c r="C114" s="5"/>
      <c r="D114" s="42">
        <f>SUM(D99:D113)</f>
        <v>55968081</v>
      </c>
      <c r="E114" s="42">
        <f aca="true" t="shared" si="8" ref="E114:K114">SUM(E99:E113)</f>
        <v>32159762</v>
      </c>
      <c r="F114" s="42">
        <f t="shared" si="8"/>
        <v>16169180</v>
      </c>
      <c r="G114" s="42">
        <f t="shared" si="8"/>
        <v>21017481</v>
      </c>
      <c r="H114" s="42">
        <f t="shared" si="8"/>
        <v>26222915</v>
      </c>
      <c r="I114" s="42">
        <f t="shared" si="8"/>
        <v>40357841</v>
      </c>
      <c r="J114" s="42">
        <f t="shared" si="8"/>
        <v>0</v>
      </c>
      <c r="K114" s="42">
        <f t="shared" si="8"/>
        <v>191895260</v>
      </c>
    </row>
    <row r="115" spans="2:11" ht="12.75" customHeight="1" thickTop="1">
      <c r="B115" s="5"/>
      <c r="C115" s="5"/>
      <c r="D115" s="44"/>
      <c r="E115" s="44"/>
      <c r="F115" s="44"/>
      <c r="G115" s="44"/>
      <c r="H115" s="44"/>
      <c r="I115" s="44"/>
      <c r="J115" s="44"/>
      <c r="K115" s="44"/>
    </row>
    <row r="116" spans="2:11" ht="12.75" customHeight="1">
      <c r="B116" s="5"/>
      <c r="C116" s="5"/>
      <c r="D116" s="44"/>
      <c r="E116" s="44"/>
      <c r="F116" s="44"/>
      <c r="G116" s="44"/>
      <c r="H116" s="44"/>
      <c r="I116" s="44"/>
      <c r="J116" s="44"/>
      <c r="K116" s="44"/>
    </row>
    <row r="117" spans="2:11" ht="12.75" customHeight="1">
      <c r="B117" s="5"/>
      <c r="C117" s="5"/>
      <c r="D117" s="44"/>
      <c r="E117" s="44"/>
      <c r="F117" s="44"/>
      <c r="G117" s="44"/>
      <c r="H117" s="44"/>
      <c r="I117" s="44"/>
      <c r="J117" s="44"/>
      <c r="K117" s="44"/>
    </row>
    <row r="118" spans="2:11" ht="12.75" customHeight="1">
      <c r="B118" s="5"/>
      <c r="C118" s="5"/>
      <c r="D118" s="44"/>
      <c r="E118" s="44"/>
      <c r="F118" s="44"/>
      <c r="G118" s="44"/>
      <c r="H118" s="44"/>
      <c r="I118" s="44"/>
      <c r="J118" s="44"/>
      <c r="K118" s="44"/>
    </row>
    <row r="119" spans="2:11" ht="12.75" customHeight="1">
      <c r="B119" s="5"/>
      <c r="C119" s="5"/>
      <c r="D119" s="44"/>
      <c r="E119" s="44"/>
      <c r="F119" s="44"/>
      <c r="G119" s="44"/>
      <c r="H119" s="44"/>
      <c r="I119" s="44"/>
      <c r="J119" s="44"/>
      <c r="K119" s="44"/>
    </row>
    <row r="120" spans="2:11" ht="12.75" customHeight="1">
      <c r="B120" s="5"/>
      <c r="C120" s="5"/>
      <c r="D120" s="44"/>
      <c r="E120" s="44"/>
      <c r="F120" s="44"/>
      <c r="G120" s="44"/>
      <c r="H120" s="44"/>
      <c r="I120" s="44"/>
      <c r="J120" s="44"/>
      <c r="K120" s="44"/>
    </row>
    <row r="121" spans="2:11" ht="12.75" customHeight="1">
      <c r="B121" s="5"/>
      <c r="C121" s="5"/>
      <c r="D121" s="44"/>
      <c r="E121" s="44"/>
      <c r="F121" s="44"/>
      <c r="G121" s="44"/>
      <c r="H121" s="44"/>
      <c r="I121" s="44"/>
      <c r="J121" s="44"/>
      <c r="K121" s="44"/>
    </row>
    <row r="122" spans="2:11" ht="12.75" customHeight="1">
      <c r="B122" s="5"/>
      <c r="C122" s="5"/>
      <c r="D122" s="44"/>
      <c r="E122" s="44"/>
      <c r="F122" s="44"/>
      <c r="G122" s="44"/>
      <c r="H122" s="44"/>
      <c r="I122" s="44"/>
      <c r="J122" s="44"/>
      <c r="K122" s="44"/>
    </row>
    <row r="123" spans="2:11" ht="12.75" customHeight="1">
      <c r="B123" s="5"/>
      <c r="C123" s="5"/>
      <c r="D123" s="44"/>
      <c r="E123" s="44"/>
      <c r="F123" s="44"/>
      <c r="G123" s="44"/>
      <c r="H123" s="44"/>
      <c r="I123" s="44"/>
      <c r="J123" s="44"/>
      <c r="K123" s="44"/>
    </row>
    <row r="124" spans="2:11" ht="12.75" customHeight="1">
      <c r="B124" s="5"/>
      <c r="C124" s="5"/>
      <c r="D124" s="44"/>
      <c r="E124" s="44"/>
      <c r="F124" s="44"/>
      <c r="G124" s="44"/>
      <c r="H124" s="44"/>
      <c r="I124" s="44"/>
      <c r="J124" s="44"/>
      <c r="K124" s="44"/>
    </row>
    <row r="125" spans="2:11" ht="12.75" customHeight="1">
      <c r="B125" s="5"/>
      <c r="C125" s="5"/>
      <c r="D125" s="44"/>
      <c r="E125" s="44"/>
      <c r="F125" s="44"/>
      <c r="G125" s="44"/>
      <c r="H125" s="44"/>
      <c r="I125" s="44"/>
      <c r="J125" s="44"/>
      <c r="K125" s="44"/>
    </row>
    <row r="126" spans="2:11" ht="12.75" customHeight="1">
      <c r="B126" s="5"/>
      <c r="C126" s="5"/>
      <c r="D126" s="8"/>
      <c r="E126" s="8"/>
      <c r="F126" s="8"/>
      <c r="G126" s="8"/>
      <c r="H126" s="8"/>
      <c r="I126" s="8"/>
      <c r="J126" s="8"/>
      <c r="K126" s="8"/>
    </row>
    <row r="127" spans="1:12" ht="12.75" customHeight="1">
      <c r="A127" s="160" t="s">
        <v>354</v>
      </c>
      <c r="B127" s="160"/>
      <c r="C127" s="160"/>
      <c r="D127" s="160"/>
      <c r="E127" s="160"/>
      <c r="F127" s="160"/>
      <c r="G127" s="160"/>
      <c r="H127" s="160"/>
      <c r="I127" s="160"/>
      <c r="J127" s="160"/>
      <c r="K127" s="160"/>
      <c r="L127" s="160"/>
    </row>
    <row r="128" spans="1:12" ht="12.75" customHeight="1">
      <c r="A128" s="160" t="s">
        <v>355</v>
      </c>
      <c r="B128" s="160"/>
      <c r="C128" s="160"/>
      <c r="D128" s="160"/>
      <c r="E128" s="160"/>
      <c r="F128" s="160"/>
      <c r="G128" s="160"/>
      <c r="H128" s="160"/>
      <c r="I128" s="160"/>
      <c r="J128" s="160"/>
      <c r="K128" s="160"/>
      <c r="L128" s="160"/>
    </row>
    <row r="129" spans="1:12" ht="12.75" customHeight="1">
      <c r="A129" s="160" t="s">
        <v>0</v>
      </c>
      <c r="B129" s="160"/>
      <c r="C129" s="160"/>
      <c r="D129" s="160"/>
      <c r="E129" s="160"/>
      <c r="F129" s="160"/>
      <c r="G129" s="160"/>
      <c r="H129" s="160"/>
      <c r="I129" s="160"/>
      <c r="J129" s="160"/>
      <c r="K129" s="160"/>
      <c r="L129" s="160"/>
    </row>
    <row r="130" spans="1:11" ht="12.75" customHeight="1">
      <c r="A130" s="4" t="s">
        <v>156</v>
      </c>
      <c r="B130" s="5" t="s">
        <v>567</v>
      </c>
      <c r="C130" s="5"/>
      <c r="D130" s="8"/>
      <c r="E130" s="8"/>
      <c r="F130" s="8"/>
      <c r="G130" s="8"/>
      <c r="H130" s="8"/>
      <c r="I130" s="8"/>
      <c r="J130" s="8"/>
      <c r="K130" s="8"/>
    </row>
    <row r="131" spans="2:9" ht="12.75" customHeight="1">
      <c r="B131" s="5"/>
      <c r="C131" s="5"/>
      <c r="D131" s="160" t="s">
        <v>164</v>
      </c>
      <c r="E131" s="160"/>
      <c r="F131" s="160"/>
      <c r="G131" s="160"/>
      <c r="H131" s="160"/>
      <c r="I131" s="160"/>
    </row>
    <row r="132" spans="2:3" ht="12.75" customHeight="1">
      <c r="B132" s="5"/>
      <c r="C132" s="5"/>
    </row>
    <row r="133" spans="2:12" ht="12.75" customHeight="1">
      <c r="B133" s="5"/>
      <c r="C133" s="5"/>
      <c r="D133" s="4"/>
      <c r="E133" s="4"/>
      <c r="F133" s="4"/>
      <c r="G133" s="4"/>
      <c r="H133" s="4"/>
      <c r="I133" s="4" t="s">
        <v>169</v>
      </c>
      <c r="J133" s="4"/>
      <c r="K133" s="4"/>
      <c r="L133" s="108" t="s">
        <v>174</v>
      </c>
    </row>
    <row r="134" spans="2:12" ht="12.75" customHeight="1">
      <c r="B134" s="5" t="s">
        <v>2</v>
      </c>
      <c r="C134" s="5"/>
      <c r="D134" s="4" t="s">
        <v>165</v>
      </c>
      <c r="E134" s="4" t="s">
        <v>158</v>
      </c>
      <c r="F134" s="4" t="s">
        <v>166</v>
      </c>
      <c r="G134" s="4" t="s">
        <v>167</v>
      </c>
      <c r="H134" s="5"/>
      <c r="I134" s="4" t="s">
        <v>170</v>
      </c>
      <c r="J134" s="4" t="s">
        <v>172</v>
      </c>
      <c r="K134" s="4"/>
      <c r="L134" s="108" t="s">
        <v>170</v>
      </c>
    </row>
    <row r="135" spans="2:12" ht="12.75" customHeight="1">
      <c r="B135" s="5" t="s">
        <v>359</v>
      </c>
      <c r="C135" s="5"/>
      <c r="D135" s="4" t="s">
        <v>157</v>
      </c>
      <c r="E135" s="4" t="s">
        <v>159</v>
      </c>
      <c r="F135" s="4" t="s">
        <v>159</v>
      </c>
      <c r="G135" s="4" t="s">
        <v>160</v>
      </c>
      <c r="H135" s="4" t="s">
        <v>168</v>
      </c>
      <c r="I135" s="4" t="s">
        <v>171</v>
      </c>
      <c r="J135" s="4" t="s">
        <v>173</v>
      </c>
      <c r="K135" s="4" t="s">
        <v>161</v>
      </c>
      <c r="L135" s="108" t="s">
        <v>175</v>
      </c>
    </row>
    <row r="136" spans="4:12" ht="12.75" customHeight="1">
      <c r="D136" s="4" t="s">
        <v>3</v>
      </c>
      <c r="E136" s="4" t="s">
        <v>3</v>
      </c>
      <c r="F136" s="4" t="s">
        <v>3</v>
      </c>
      <c r="G136" s="4" t="s">
        <v>3</v>
      </c>
      <c r="H136" s="4" t="s">
        <v>3</v>
      </c>
      <c r="I136" s="4" t="s">
        <v>3</v>
      </c>
      <c r="J136" s="4" t="s">
        <v>3</v>
      </c>
      <c r="K136" s="4" t="s">
        <v>3</v>
      </c>
      <c r="L136" s="108" t="s">
        <v>176</v>
      </c>
    </row>
    <row r="137" spans="2:3" ht="12.75" customHeight="1">
      <c r="B137" s="5" t="s">
        <v>184</v>
      </c>
      <c r="C137" s="5"/>
    </row>
    <row r="138" ht="12.75" customHeight="1">
      <c r="C138" s="5" t="s">
        <v>343</v>
      </c>
    </row>
    <row r="139" spans="2:12" ht="12.75" customHeight="1">
      <c r="B139" s="2" t="s">
        <v>114</v>
      </c>
      <c r="D139" s="18">
        <v>58777116</v>
      </c>
      <c r="E139" s="18">
        <v>12708896</v>
      </c>
      <c r="F139" s="18">
        <f>8469761+14158868</f>
        <v>22628629</v>
      </c>
      <c r="G139" s="18">
        <v>1947719</v>
      </c>
      <c r="H139" s="18">
        <v>160918</v>
      </c>
      <c r="I139" s="18">
        <v>34844767</v>
      </c>
      <c r="J139" s="18">
        <v>0</v>
      </c>
      <c r="K139" s="18">
        <f>SUM(D139:J139)</f>
        <v>131068045</v>
      </c>
      <c r="L139" s="107">
        <v>2.21</v>
      </c>
    </row>
    <row r="140" spans="2:11" ht="12.75" customHeight="1">
      <c r="B140" s="2" t="s">
        <v>179</v>
      </c>
      <c r="D140" s="18"/>
      <c r="E140" s="18"/>
      <c r="F140" s="18"/>
      <c r="G140" s="18"/>
      <c r="H140" s="18"/>
      <c r="I140" s="18"/>
      <c r="J140" s="18"/>
      <c r="K140" s="18">
        <f aca="true" t="shared" si="9" ref="K140:K157">SUM(D140:J140)</f>
        <v>0</v>
      </c>
    </row>
    <row r="141" spans="3:11" ht="12.75" customHeight="1">
      <c r="C141" s="2" t="s">
        <v>336</v>
      </c>
      <c r="D141" s="18"/>
      <c r="E141" s="18"/>
      <c r="F141" s="18"/>
      <c r="G141" s="18"/>
      <c r="H141" s="18"/>
      <c r="I141" s="18"/>
      <c r="J141" s="18"/>
      <c r="K141" s="18">
        <f t="shared" si="9"/>
        <v>0</v>
      </c>
    </row>
    <row r="142" spans="3:12" ht="12.75" customHeight="1">
      <c r="C142" s="2" t="s">
        <v>268</v>
      </c>
      <c r="D142" s="18">
        <v>6980048</v>
      </c>
      <c r="E142" s="18">
        <v>3671226</v>
      </c>
      <c r="F142" s="18">
        <f>1320870+352541</f>
        <v>1673411</v>
      </c>
      <c r="G142" s="18">
        <v>1874297</v>
      </c>
      <c r="H142" s="18">
        <v>603937</v>
      </c>
      <c r="I142" s="18">
        <v>3558263</v>
      </c>
      <c r="J142" s="18">
        <v>0</v>
      </c>
      <c r="K142" s="18">
        <f t="shared" si="9"/>
        <v>18361182</v>
      </c>
      <c r="L142" s="107">
        <v>2.62</v>
      </c>
    </row>
    <row r="143" spans="2:11" ht="12.75" customHeight="1">
      <c r="B143" s="2" t="s">
        <v>185</v>
      </c>
      <c r="D143" s="18"/>
      <c r="E143" s="18"/>
      <c r="F143" s="18"/>
      <c r="G143" s="18"/>
      <c r="H143" s="18"/>
      <c r="I143" s="18"/>
      <c r="J143" s="18"/>
      <c r="K143" s="18">
        <f t="shared" si="9"/>
        <v>0</v>
      </c>
    </row>
    <row r="144" spans="3:12" ht="12.75" customHeight="1">
      <c r="C144" s="2" t="s">
        <v>341</v>
      </c>
      <c r="D144" s="18">
        <v>7051486</v>
      </c>
      <c r="E144" s="18">
        <v>339742</v>
      </c>
      <c r="F144" s="18">
        <f>234761+1456</f>
        <v>236217</v>
      </c>
      <c r="G144" s="18">
        <v>250</v>
      </c>
      <c r="H144" s="18">
        <v>0</v>
      </c>
      <c r="I144" s="18">
        <v>0</v>
      </c>
      <c r="J144" s="18">
        <v>0</v>
      </c>
      <c r="K144" s="18">
        <f t="shared" si="9"/>
        <v>7627695</v>
      </c>
      <c r="L144" s="107">
        <v>2.53</v>
      </c>
    </row>
    <row r="145" spans="2:12" ht="12.75" customHeight="1">
      <c r="B145" s="2" t="s">
        <v>186</v>
      </c>
      <c r="D145" s="18">
        <v>131317</v>
      </c>
      <c r="E145" s="18">
        <v>48432</v>
      </c>
      <c r="F145" s="18">
        <f>75708+856</f>
        <v>76564</v>
      </c>
      <c r="G145" s="18">
        <v>0</v>
      </c>
      <c r="H145" s="18">
        <v>0</v>
      </c>
      <c r="I145" s="18">
        <v>2101811</v>
      </c>
      <c r="J145" s="18">
        <v>0</v>
      </c>
      <c r="K145" s="18">
        <f t="shared" si="9"/>
        <v>2358124</v>
      </c>
      <c r="L145" s="107">
        <v>2.98</v>
      </c>
    </row>
    <row r="146" spans="2:11" ht="12.75" customHeight="1">
      <c r="B146" s="2" t="s">
        <v>187</v>
      </c>
      <c r="D146" s="18"/>
      <c r="E146" s="18"/>
      <c r="F146" s="18"/>
      <c r="G146" s="18"/>
      <c r="H146" s="18"/>
      <c r="I146" s="18"/>
      <c r="J146" s="18"/>
      <c r="K146" s="18">
        <f t="shared" si="9"/>
        <v>0</v>
      </c>
    </row>
    <row r="147" spans="3:12" ht="12.75" customHeight="1">
      <c r="C147" s="2" t="s">
        <v>340</v>
      </c>
      <c r="D147" s="18">
        <v>0</v>
      </c>
      <c r="E147" s="18">
        <v>507620</v>
      </c>
      <c r="F147" s="18">
        <v>484357</v>
      </c>
      <c r="G147" s="18">
        <v>3998796</v>
      </c>
      <c r="H147" s="18">
        <v>0</v>
      </c>
      <c r="I147" s="18">
        <v>0</v>
      </c>
      <c r="J147" s="18">
        <v>0</v>
      </c>
      <c r="K147" s="18">
        <f t="shared" si="9"/>
        <v>4990773</v>
      </c>
      <c r="L147" s="107">
        <v>4.39</v>
      </c>
    </row>
    <row r="148" spans="2:12" ht="12.75" customHeight="1">
      <c r="B148" s="2" t="s">
        <v>116</v>
      </c>
      <c r="D148" s="18">
        <v>0</v>
      </c>
      <c r="E148" s="18">
        <v>950000</v>
      </c>
      <c r="F148" s="18">
        <v>610000</v>
      </c>
      <c r="G148" s="18">
        <v>1444000</v>
      </c>
      <c r="H148" s="18">
        <v>0</v>
      </c>
      <c r="I148" s="18">
        <v>0</v>
      </c>
      <c r="J148" s="18">
        <v>0</v>
      </c>
      <c r="K148" s="18">
        <f t="shared" si="9"/>
        <v>3004000</v>
      </c>
      <c r="L148" s="107">
        <v>6.34</v>
      </c>
    </row>
    <row r="149" spans="2:11" ht="12.75" customHeight="1">
      <c r="B149" s="2" t="s">
        <v>551</v>
      </c>
      <c r="D149" s="18"/>
      <c r="E149" s="18"/>
      <c r="F149" s="18"/>
      <c r="G149" s="18"/>
      <c r="H149" s="18"/>
      <c r="I149" s="18"/>
      <c r="J149" s="18"/>
      <c r="K149" s="18"/>
    </row>
    <row r="150" spans="3:12" ht="12.75" customHeight="1">
      <c r="C150" s="2" t="s">
        <v>553</v>
      </c>
      <c r="D150" s="18">
        <v>0</v>
      </c>
      <c r="E150" s="18">
        <v>0</v>
      </c>
      <c r="F150" s="18">
        <v>0</v>
      </c>
      <c r="G150" s="18">
        <v>0</v>
      </c>
      <c r="H150" s="18">
        <v>0</v>
      </c>
      <c r="I150" s="18">
        <v>120506</v>
      </c>
      <c r="J150" s="18">
        <v>0</v>
      </c>
      <c r="K150" s="18">
        <f t="shared" si="9"/>
        <v>120506</v>
      </c>
      <c r="L150" s="107">
        <v>0</v>
      </c>
    </row>
    <row r="151" spans="2:11" ht="12.75" customHeight="1">
      <c r="B151" s="2" t="s">
        <v>551</v>
      </c>
      <c r="D151" s="18"/>
      <c r="E151" s="18"/>
      <c r="F151" s="18"/>
      <c r="G151" s="18"/>
      <c r="H151" s="18"/>
      <c r="I151" s="18"/>
      <c r="J151" s="18"/>
      <c r="K151" s="18"/>
    </row>
    <row r="152" spans="3:12" ht="12.75" customHeight="1">
      <c r="C152" s="2" t="s">
        <v>554</v>
      </c>
      <c r="D152" s="18">
        <v>0</v>
      </c>
      <c r="E152" s="18">
        <v>0</v>
      </c>
      <c r="F152" s="18">
        <v>0</v>
      </c>
      <c r="G152" s="18">
        <v>0</v>
      </c>
      <c r="H152" s="18">
        <v>0</v>
      </c>
      <c r="I152" s="18">
        <v>3480150</v>
      </c>
      <c r="J152" s="18">
        <v>0</v>
      </c>
      <c r="K152" s="18">
        <f t="shared" si="9"/>
        <v>3480150</v>
      </c>
      <c r="L152" s="107">
        <v>0</v>
      </c>
    </row>
    <row r="153" spans="2:11" ht="12.75" customHeight="1">
      <c r="B153" s="2" t="s">
        <v>182</v>
      </c>
      <c r="D153" s="18"/>
      <c r="E153" s="18"/>
      <c r="F153" s="18"/>
      <c r="G153" s="18"/>
      <c r="H153" s="18"/>
      <c r="I153" s="18"/>
      <c r="J153" s="18"/>
      <c r="K153" s="18"/>
    </row>
    <row r="154" spans="3:12" ht="12.75" customHeight="1">
      <c r="C154" s="2" t="s">
        <v>339</v>
      </c>
      <c r="D154" s="18">
        <v>0</v>
      </c>
      <c r="E154" s="18">
        <v>0</v>
      </c>
      <c r="F154" s="18">
        <v>0</v>
      </c>
      <c r="G154" s="18">
        <v>0</v>
      </c>
      <c r="H154" s="18">
        <v>0</v>
      </c>
      <c r="I154" s="18">
        <f>3130142+20685+880205</f>
        <v>4031032</v>
      </c>
      <c r="J154" s="18">
        <v>0</v>
      </c>
      <c r="K154" s="18">
        <f t="shared" si="9"/>
        <v>4031032</v>
      </c>
      <c r="L154" s="107">
        <v>0</v>
      </c>
    </row>
    <row r="155" spans="2:11" ht="12.75" customHeight="1">
      <c r="B155" s="5" t="s">
        <v>188</v>
      </c>
      <c r="C155" s="5"/>
      <c r="D155" s="32">
        <f>SUM(D139:D154)</f>
        <v>72939967</v>
      </c>
      <c r="E155" s="32">
        <f aca="true" t="shared" si="10" ref="E155:K155">SUM(E139:E154)</f>
        <v>18225916</v>
      </c>
      <c r="F155" s="32">
        <f t="shared" si="10"/>
        <v>25709178</v>
      </c>
      <c r="G155" s="32">
        <f t="shared" si="10"/>
        <v>9265062</v>
      </c>
      <c r="H155" s="32">
        <f t="shared" si="10"/>
        <v>764855</v>
      </c>
      <c r="I155" s="32">
        <f t="shared" si="10"/>
        <v>48136529</v>
      </c>
      <c r="J155" s="32">
        <f t="shared" si="10"/>
        <v>0</v>
      </c>
      <c r="K155" s="32">
        <f t="shared" si="10"/>
        <v>175041507</v>
      </c>
    </row>
    <row r="156" spans="2:11" ht="12.75" customHeight="1">
      <c r="B156" s="2" t="s">
        <v>189</v>
      </c>
      <c r="D156" s="18">
        <v>0</v>
      </c>
      <c r="E156" s="18">
        <v>0</v>
      </c>
      <c r="F156" s="18">
        <v>0</v>
      </c>
      <c r="G156" s="18">
        <v>0</v>
      </c>
      <c r="H156" s="18">
        <v>0</v>
      </c>
      <c r="I156" s="44">
        <v>16401309</v>
      </c>
      <c r="J156" s="44"/>
      <c r="K156" s="18">
        <f t="shared" si="9"/>
        <v>16401309</v>
      </c>
    </row>
    <row r="157" spans="2:11" ht="12.75" customHeight="1">
      <c r="B157" s="2" t="s">
        <v>190</v>
      </c>
      <c r="D157" s="28">
        <v>0</v>
      </c>
      <c r="E157" s="28">
        <v>0</v>
      </c>
      <c r="F157" s="28">
        <v>0</v>
      </c>
      <c r="G157" s="28">
        <v>0</v>
      </c>
      <c r="H157" s="28">
        <v>0</v>
      </c>
      <c r="I157" s="28">
        <v>452444</v>
      </c>
      <c r="J157" s="28"/>
      <c r="K157" s="28">
        <f t="shared" si="9"/>
        <v>452444</v>
      </c>
    </row>
    <row r="158" spans="2:11" ht="12.75" customHeight="1">
      <c r="B158" s="5" t="s">
        <v>191</v>
      </c>
      <c r="C158" s="5"/>
      <c r="D158" s="18"/>
      <c r="E158" s="18"/>
      <c r="F158" s="18"/>
      <c r="G158" s="18"/>
      <c r="H158" s="18"/>
      <c r="I158" s="18"/>
      <c r="J158" s="18"/>
      <c r="K158" s="18"/>
    </row>
    <row r="159" spans="3:11" ht="12.75" customHeight="1" thickBot="1">
      <c r="C159" s="5" t="s">
        <v>342</v>
      </c>
      <c r="D159" s="33">
        <f>SUM(D155:D157)</f>
        <v>72939967</v>
      </c>
      <c r="E159" s="33">
        <f aca="true" t="shared" si="11" ref="E159:K159">SUM(E155:E157)</f>
        <v>18225916</v>
      </c>
      <c r="F159" s="33">
        <f t="shared" si="11"/>
        <v>25709178</v>
      </c>
      <c r="G159" s="33">
        <f t="shared" si="11"/>
        <v>9265062</v>
      </c>
      <c r="H159" s="33">
        <f t="shared" si="11"/>
        <v>764855</v>
      </c>
      <c r="I159" s="33">
        <f t="shared" si="11"/>
        <v>64990282</v>
      </c>
      <c r="J159" s="33">
        <f t="shared" si="11"/>
        <v>0</v>
      </c>
      <c r="K159" s="33">
        <f t="shared" si="11"/>
        <v>191895260</v>
      </c>
    </row>
    <row r="160" spans="2:11" ht="12.75" customHeight="1" thickTop="1">
      <c r="B160" s="5"/>
      <c r="C160" s="5"/>
      <c r="D160" s="8"/>
      <c r="E160" s="8"/>
      <c r="F160" s="8"/>
      <c r="G160" s="8"/>
      <c r="H160" s="8"/>
      <c r="I160" s="8"/>
      <c r="J160" s="8"/>
      <c r="K160" s="8"/>
    </row>
    <row r="161" ht="12.75" customHeight="1">
      <c r="B161" s="2" t="s">
        <v>192</v>
      </c>
    </row>
    <row r="162" spans="3:11" ht="12.75" customHeight="1">
      <c r="C162" s="2" t="s">
        <v>344</v>
      </c>
      <c r="D162" s="18">
        <v>-16971886</v>
      </c>
      <c r="E162" s="18">
        <v>13933846</v>
      </c>
      <c r="F162" s="18">
        <f>85537-9625535</f>
        <v>-9539998</v>
      </c>
      <c r="G162" s="18">
        <v>11752419</v>
      </c>
      <c r="H162" s="18">
        <v>25458060</v>
      </c>
      <c r="I162" s="18">
        <v>-24632441</v>
      </c>
      <c r="J162" s="18">
        <v>0</v>
      </c>
      <c r="K162" s="18">
        <f>SUM(D162:J162)</f>
        <v>0</v>
      </c>
    </row>
    <row r="163" spans="2:11" ht="12.75" customHeight="1">
      <c r="B163" s="2" t="s">
        <v>193</v>
      </c>
      <c r="D163" s="18"/>
      <c r="E163" s="18"/>
      <c r="F163" s="18"/>
      <c r="G163" s="18"/>
      <c r="H163" s="18"/>
      <c r="I163" s="18"/>
      <c r="J163" s="18"/>
      <c r="K163" s="18"/>
    </row>
    <row r="164" spans="3:11" ht="12.75" customHeight="1">
      <c r="C164" s="2" t="s">
        <v>423</v>
      </c>
      <c r="D164" s="18">
        <v>902400</v>
      </c>
      <c r="E164" s="18">
        <v>5322571</v>
      </c>
      <c r="F164" s="18">
        <f>-147520-765216</f>
        <v>-912736</v>
      </c>
      <c r="G164" s="18">
        <v>-3272400</v>
      </c>
      <c r="H164" s="18">
        <v>-2039835</v>
      </c>
      <c r="I164" s="18">
        <v>0</v>
      </c>
      <c r="J164" s="18">
        <v>0</v>
      </c>
      <c r="K164" s="18">
        <f>SUM(D164:J164)</f>
        <v>0</v>
      </c>
    </row>
    <row r="165" spans="2:11" ht="12.75" customHeight="1" thickBot="1">
      <c r="B165" s="5" t="s">
        <v>194</v>
      </c>
      <c r="C165" s="5"/>
      <c r="D165" s="42">
        <f>SUM(D162:D164)</f>
        <v>-16069486</v>
      </c>
      <c r="E165" s="42">
        <f aca="true" t="shared" si="12" ref="E165:K165">SUM(E162:E164)</f>
        <v>19256417</v>
      </c>
      <c r="F165" s="42">
        <f t="shared" si="12"/>
        <v>-10452734</v>
      </c>
      <c r="G165" s="42">
        <f t="shared" si="12"/>
        <v>8480019</v>
      </c>
      <c r="H165" s="42">
        <f t="shared" si="12"/>
        <v>23418225</v>
      </c>
      <c r="I165" s="42">
        <f t="shared" si="12"/>
        <v>-24632441</v>
      </c>
      <c r="J165" s="42">
        <f t="shared" si="12"/>
        <v>0</v>
      </c>
      <c r="K165" s="42">
        <f t="shared" si="12"/>
        <v>0</v>
      </c>
    </row>
    <row r="166" spans="2:11" ht="12.75" customHeight="1" thickTop="1">
      <c r="B166" s="5"/>
      <c r="C166" s="5"/>
      <c r="D166" s="44"/>
      <c r="E166" s="44"/>
      <c r="F166" s="44"/>
      <c r="G166" s="44"/>
      <c r="H166" s="44"/>
      <c r="I166" s="44"/>
      <c r="J166" s="44"/>
      <c r="K166" s="44"/>
    </row>
    <row r="167" spans="2:11" ht="12.75" customHeight="1">
      <c r="B167" s="2" t="s">
        <v>615</v>
      </c>
      <c r="D167" s="44"/>
      <c r="E167" s="44"/>
      <c r="F167" s="44"/>
      <c r="G167" s="44"/>
      <c r="H167" s="44"/>
      <c r="I167" s="44"/>
      <c r="J167" s="44"/>
      <c r="K167" s="44"/>
    </row>
    <row r="169" spans="1:14" ht="12.75" customHeight="1">
      <c r="A169" s="160" t="s">
        <v>354</v>
      </c>
      <c r="B169" s="160"/>
      <c r="C169" s="160"/>
      <c r="D169" s="160"/>
      <c r="E169" s="160"/>
      <c r="F169" s="160"/>
      <c r="G169" s="160"/>
      <c r="H169" s="160"/>
      <c r="I169" s="160"/>
      <c r="J169" s="160"/>
      <c r="K169" s="160"/>
      <c r="L169" s="160"/>
      <c r="M169" s="4"/>
      <c r="N169" s="4"/>
    </row>
    <row r="170" spans="1:14" ht="12.75" customHeight="1">
      <c r="A170" s="160" t="s">
        <v>355</v>
      </c>
      <c r="B170" s="160"/>
      <c r="C170" s="160"/>
      <c r="D170" s="160"/>
      <c r="E170" s="160"/>
      <c r="F170" s="160"/>
      <c r="G170" s="160"/>
      <c r="H170" s="160"/>
      <c r="I170" s="160"/>
      <c r="J170" s="160"/>
      <c r="K170" s="160"/>
      <c r="L170" s="160"/>
      <c r="M170" s="4"/>
      <c r="N170" s="4"/>
    </row>
    <row r="171" spans="1:14" ht="12.75" customHeight="1">
      <c r="A171" s="160" t="s">
        <v>0</v>
      </c>
      <c r="B171" s="160"/>
      <c r="C171" s="160"/>
      <c r="D171" s="160"/>
      <c r="E171" s="160"/>
      <c r="F171" s="160"/>
      <c r="G171" s="160"/>
      <c r="H171" s="160"/>
      <c r="I171" s="160"/>
      <c r="J171" s="160"/>
      <c r="K171" s="160"/>
      <c r="L171" s="160"/>
      <c r="M171" s="4"/>
      <c r="N171" s="4"/>
    </row>
    <row r="174" spans="1:3" ht="12.75" customHeight="1">
      <c r="A174" s="4" t="s">
        <v>156</v>
      </c>
      <c r="B174" s="5" t="s">
        <v>567</v>
      </c>
      <c r="C174" s="5"/>
    </row>
    <row r="176" spans="4:9" ht="12.75" customHeight="1">
      <c r="D176" s="160" t="s">
        <v>164</v>
      </c>
      <c r="E176" s="160"/>
      <c r="F176" s="160"/>
      <c r="G176" s="160"/>
      <c r="H176" s="160"/>
      <c r="I176" s="160"/>
    </row>
    <row r="178" spans="4:12" ht="12.75" customHeight="1">
      <c r="D178" s="4"/>
      <c r="E178" s="4"/>
      <c r="F178" s="4"/>
      <c r="G178" s="4"/>
      <c r="H178" s="4"/>
      <c r="I178" s="4" t="s">
        <v>169</v>
      </c>
      <c r="J178" s="4"/>
      <c r="K178" s="4"/>
      <c r="L178" s="108" t="s">
        <v>174</v>
      </c>
    </row>
    <row r="179" spans="2:12" ht="12.75" customHeight="1">
      <c r="B179" s="5" t="s">
        <v>4</v>
      </c>
      <c r="C179" s="5"/>
      <c r="D179" s="4" t="s">
        <v>165</v>
      </c>
      <c r="E179" s="4" t="s">
        <v>158</v>
      </c>
      <c r="F179" s="4" t="s">
        <v>166</v>
      </c>
      <c r="G179" s="4" t="s">
        <v>167</v>
      </c>
      <c r="H179" s="5"/>
      <c r="I179" s="4" t="s">
        <v>170</v>
      </c>
      <c r="J179" s="4" t="s">
        <v>172</v>
      </c>
      <c r="K179" s="4"/>
      <c r="L179" s="108" t="s">
        <v>170</v>
      </c>
    </row>
    <row r="180" spans="2:12" ht="12.75" customHeight="1">
      <c r="B180" s="5" t="s">
        <v>573</v>
      </c>
      <c r="C180" s="5"/>
      <c r="D180" s="4" t="s">
        <v>157</v>
      </c>
      <c r="E180" s="4" t="s">
        <v>159</v>
      </c>
      <c r="F180" s="4" t="s">
        <v>159</v>
      </c>
      <c r="G180" s="4" t="s">
        <v>160</v>
      </c>
      <c r="H180" s="4" t="s">
        <v>168</v>
      </c>
      <c r="I180" s="4" t="s">
        <v>171</v>
      </c>
      <c r="J180" s="4" t="s">
        <v>173</v>
      </c>
      <c r="K180" s="4" t="s">
        <v>161</v>
      </c>
      <c r="L180" s="108" t="s">
        <v>175</v>
      </c>
    </row>
    <row r="181" spans="4:12" ht="12.75" customHeight="1">
      <c r="D181" s="4" t="s">
        <v>3</v>
      </c>
      <c r="E181" s="4" t="s">
        <v>3</v>
      </c>
      <c r="F181" s="4" t="s">
        <v>3</v>
      </c>
      <c r="G181" s="4" t="s">
        <v>3</v>
      </c>
      <c r="H181" s="4" t="s">
        <v>3</v>
      </c>
      <c r="I181" s="4" t="s">
        <v>3</v>
      </c>
      <c r="J181" s="4" t="s">
        <v>3</v>
      </c>
      <c r="K181" s="4" t="s">
        <v>3</v>
      </c>
      <c r="L181" s="108" t="s">
        <v>176</v>
      </c>
    </row>
    <row r="182" spans="2:3" ht="12.75" customHeight="1">
      <c r="B182" s="5" t="s">
        <v>177</v>
      </c>
      <c r="C182" s="5"/>
    </row>
    <row r="183" spans="2:12" ht="12.75" customHeight="1">
      <c r="B183" s="2" t="s">
        <v>178</v>
      </c>
      <c r="D183" s="18">
        <v>15575217</v>
      </c>
      <c r="E183" s="18">
        <v>0</v>
      </c>
      <c r="F183" s="18">
        <v>0</v>
      </c>
      <c r="G183" s="18">
        <v>0</v>
      </c>
      <c r="H183" s="18">
        <v>0</v>
      </c>
      <c r="I183" s="18">
        <v>3550577</v>
      </c>
      <c r="J183" s="18">
        <v>0</v>
      </c>
      <c r="K183" s="18">
        <f>SUM(D183:J183)</f>
        <v>19125794</v>
      </c>
      <c r="L183" s="107">
        <v>3.2</v>
      </c>
    </row>
    <row r="184" spans="2:11" ht="12.75" customHeight="1">
      <c r="B184" s="2" t="s">
        <v>179</v>
      </c>
      <c r="D184" s="18"/>
      <c r="E184" s="18"/>
      <c r="F184" s="18"/>
      <c r="G184" s="18"/>
      <c r="H184" s="18"/>
      <c r="I184" s="18"/>
      <c r="J184" s="18"/>
      <c r="K184" s="18"/>
    </row>
    <row r="185" spans="3:11" ht="12.75" customHeight="1">
      <c r="C185" s="2" t="s">
        <v>336</v>
      </c>
      <c r="D185" s="18"/>
      <c r="E185" s="18"/>
      <c r="F185" s="18"/>
      <c r="G185" s="18"/>
      <c r="H185" s="18"/>
      <c r="I185" s="18"/>
      <c r="J185" s="18"/>
      <c r="K185" s="18"/>
    </row>
    <row r="186" spans="3:12" ht="12.75" customHeight="1">
      <c r="C186" s="2" t="s">
        <v>268</v>
      </c>
      <c r="D186" s="18">
        <v>447173</v>
      </c>
      <c r="E186" s="18">
        <v>4268400</v>
      </c>
      <c r="F186" s="18">
        <v>2066078</v>
      </c>
      <c r="G186" s="18">
        <v>0</v>
      </c>
      <c r="H186" s="18">
        <v>0</v>
      </c>
      <c r="I186" s="18">
        <v>467578</v>
      </c>
      <c r="J186" s="18">
        <v>0</v>
      </c>
      <c r="K186" s="18">
        <f aca="true" t="shared" si="13" ref="K186:K194">SUM(D186:J186)</f>
        <v>7249229</v>
      </c>
      <c r="L186" s="107">
        <v>3.1</v>
      </c>
    </row>
    <row r="187" spans="2:11" ht="12.75" customHeight="1">
      <c r="B187" s="2" t="s">
        <v>180</v>
      </c>
      <c r="D187" s="18"/>
      <c r="E187" s="18"/>
      <c r="F187" s="18"/>
      <c r="G187" s="18"/>
      <c r="H187" s="18"/>
      <c r="I187" s="18"/>
      <c r="J187" s="18"/>
      <c r="K187" s="18">
        <f t="shared" si="13"/>
        <v>0</v>
      </c>
    </row>
    <row r="188" spans="3:12" ht="12.75" customHeight="1">
      <c r="C188" s="2" t="s">
        <v>181</v>
      </c>
      <c r="D188" s="18">
        <v>118857</v>
      </c>
      <c r="E188" s="18">
        <v>746938</v>
      </c>
      <c r="F188" s="18">
        <v>99373</v>
      </c>
      <c r="G188" s="18">
        <v>0</v>
      </c>
      <c r="H188" s="18">
        <v>0</v>
      </c>
      <c r="I188" s="18">
        <v>0</v>
      </c>
      <c r="J188" s="18">
        <v>0</v>
      </c>
      <c r="K188" s="18">
        <f t="shared" si="13"/>
        <v>965168</v>
      </c>
      <c r="L188" s="107">
        <v>2.99</v>
      </c>
    </row>
    <row r="189" spans="2:12" ht="12.75" customHeight="1">
      <c r="B189" s="2" t="s">
        <v>412</v>
      </c>
      <c r="D189" s="18">
        <v>0</v>
      </c>
      <c r="E189" s="18">
        <v>62129</v>
      </c>
      <c r="F189" s="18">
        <v>920814</v>
      </c>
      <c r="G189" s="18">
        <v>1769140</v>
      </c>
      <c r="H189" s="18">
        <v>655645</v>
      </c>
      <c r="I189" s="18">
        <v>2044</v>
      </c>
      <c r="J189" s="18">
        <v>24333850</v>
      </c>
      <c r="K189" s="18">
        <f t="shared" si="13"/>
        <v>27743622</v>
      </c>
      <c r="L189" s="107">
        <v>4.16</v>
      </c>
    </row>
    <row r="190" spans="2:11" ht="12.75" customHeight="1">
      <c r="B190" s="2" t="s">
        <v>104</v>
      </c>
      <c r="D190" s="18"/>
      <c r="E190" s="18"/>
      <c r="F190" s="18"/>
      <c r="G190" s="18"/>
      <c r="H190" s="18"/>
      <c r="I190" s="18"/>
      <c r="J190" s="18"/>
      <c r="K190" s="18"/>
    </row>
    <row r="191" spans="3:12" ht="12.75" customHeight="1">
      <c r="C191" s="13" t="s">
        <v>337</v>
      </c>
      <c r="D191" s="18">
        <v>38546586</v>
      </c>
      <c r="E191" s="18">
        <v>20417365</v>
      </c>
      <c r="F191" s="18">
        <v>11380703</v>
      </c>
      <c r="G191" s="18">
        <v>13958482</v>
      </c>
      <c r="H191" s="18">
        <v>25513409</v>
      </c>
      <c r="I191" s="18">
        <v>7903938</v>
      </c>
      <c r="J191" s="18">
        <v>0</v>
      </c>
      <c r="K191" s="18">
        <f t="shared" si="13"/>
        <v>117720483</v>
      </c>
      <c r="L191" s="107">
        <v>6.34</v>
      </c>
    </row>
    <row r="192" spans="3:12" ht="12.75" customHeight="1">
      <c r="C192" s="13" t="s">
        <v>338</v>
      </c>
      <c r="D192" s="18">
        <v>0</v>
      </c>
      <c r="E192" s="18">
        <v>0</v>
      </c>
      <c r="F192" s="18">
        <v>0</v>
      </c>
      <c r="G192" s="18">
        <v>0</v>
      </c>
      <c r="H192" s="18">
        <v>0</v>
      </c>
      <c r="I192" s="18">
        <v>2807003</v>
      </c>
      <c r="J192" s="18">
        <v>0</v>
      </c>
      <c r="K192" s="18">
        <f t="shared" si="13"/>
        <v>2807003</v>
      </c>
      <c r="L192" s="107">
        <v>0</v>
      </c>
    </row>
    <row r="193" spans="2:11" ht="12.75" customHeight="1">
      <c r="B193" s="2" t="s">
        <v>182</v>
      </c>
      <c r="D193" s="18"/>
      <c r="E193" s="18"/>
      <c r="F193" s="18"/>
      <c r="G193" s="18"/>
      <c r="H193" s="18"/>
      <c r="I193" s="18"/>
      <c r="J193" s="18"/>
      <c r="K193" s="18"/>
    </row>
    <row r="194" spans="3:12" ht="12.75" customHeight="1">
      <c r="C194" s="2" t="s">
        <v>339</v>
      </c>
      <c r="D194" s="18">
        <v>0</v>
      </c>
      <c r="E194" s="18">
        <v>0</v>
      </c>
      <c r="F194" s="18">
        <v>0</v>
      </c>
      <c r="G194" s="18">
        <v>0</v>
      </c>
      <c r="H194" s="18">
        <v>0</v>
      </c>
      <c r="I194" s="18">
        <v>9574801</v>
      </c>
      <c r="J194" s="18">
        <v>0</v>
      </c>
      <c r="K194" s="18">
        <f t="shared" si="13"/>
        <v>9574801</v>
      </c>
      <c r="L194" s="107">
        <v>0</v>
      </c>
    </row>
    <row r="195" spans="2:11" ht="12.75" customHeight="1" thickBot="1">
      <c r="B195" s="5" t="s">
        <v>183</v>
      </c>
      <c r="C195" s="5"/>
      <c r="D195" s="42">
        <f>SUM(D183:D194)</f>
        <v>54687833</v>
      </c>
      <c r="E195" s="42">
        <f aca="true" t="shared" si="14" ref="E195:K195">SUM(E183:E194)</f>
        <v>25494832</v>
      </c>
      <c r="F195" s="42">
        <f t="shared" si="14"/>
        <v>14466968</v>
      </c>
      <c r="G195" s="42">
        <f t="shared" si="14"/>
        <v>15727622</v>
      </c>
      <c r="H195" s="42">
        <f t="shared" si="14"/>
        <v>26169054</v>
      </c>
      <c r="I195" s="42">
        <f t="shared" si="14"/>
        <v>24305941</v>
      </c>
      <c r="J195" s="42">
        <f t="shared" si="14"/>
        <v>24333850</v>
      </c>
      <c r="K195" s="42">
        <f t="shared" si="14"/>
        <v>185186100</v>
      </c>
    </row>
    <row r="196" spans="2:11" ht="12.75" customHeight="1" thickTop="1">
      <c r="B196" s="5"/>
      <c r="C196" s="5"/>
      <c r="D196" s="44"/>
      <c r="E196" s="44"/>
      <c r="F196" s="44"/>
      <c r="G196" s="44"/>
      <c r="H196" s="44"/>
      <c r="I196" s="44"/>
      <c r="J196" s="44"/>
      <c r="K196" s="44"/>
    </row>
    <row r="197" spans="2:11" ht="12.75" customHeight="1">
      <c r="B197" s="5"/>
      <c r="C197" s="5"/>
      <c r="D197" s="44"/>
      <c r="E197" s="44"/>
      <c r="F197" s="44"/>
      <c r="G197" s="44"/>
      <c r="H197" s="44"/>
      <c r="I197" s="44"/>
      <c r="J197" s="44"/>
      <c r="K197" s="44"/>
    </row>
    <row r="198" spans="2:11" ht="12.75" customHeight="1">
      <c r="B198" s="5"/>
      <c r="C198" s="5"/>
      <c r="D198" s="44"/>
      <c r="E198" s="44"/>
      <c r="F198" s="44"/>
      <c r="G198" s="44"/>
      <c r="H198" s="44"/>
      <c r="I198" s="44"/>
      <c r="J198" s="44"/>
      <c r="K198" s="44"/>
    </row>
    <row r="199" spans="2:11" ht="12.75" customHeight="1">
      <c r="B199" s="5"/>
      <c r="C199" s="5"/>
      <c r="D199" s="44"/>
      <c r="E199" s="44"/>
      <c r="F199" s="44"/>
      <c r="G199" s="44"/>
      <c r="H199" s="44"/>
      <c r="I199" s="44"/>
      <c r="J199" s="44"/>
      <c r="K199" s="44"/>
    </row>
    <row r="200" spans="2:11" ht="12.75" customHeight="1">
      <c r="B200" s="5"/>
      <c r="C200" s="5"/>
      <c r="D200" s="44"/>
      <c r="E200" s="44"/>
      <c r="F200" s="44"/>
      <c r="G200" s="44"/>
      <c r="H200" s="44"/>
      <c r="I200" s="44"/>
      <c r="J200" s="44"/>
      <c r="K200" s="44"/>
    </row>
    <row r="201" spans="2:11" ht="12.75" customHeight="1">
      <c r="B201" s="5"/>
      <c r="C201" s="5"/>
      <c r="D201" s="44"/>
      <c r="E201" s="44"/>
      <c r="F201" s="44"/>
      <c r="G201" s="44"/>
      <c r="H201" s="44"/>
      <c r="I201" s="44"/>
      <c r="J201" s="44"/>
      <c r="K201" s="44"/>
    </row>
    <row r="202" spans="2:11" ht="12.75" customHeight="1">
      <c r="B202" s="5"/>
      <c r="C202" s="5"/>
      <c r="D202" s="44"/>
      <c r="E202" s="44"/>
      <c r="F202" s="44"/>
      <c r="G202" s="44"/>
      <c r="H202" s="44"/>
      <c r="I202" s="44"/>
      <c r="J202" s="44"/>
      <c r="K202" s="44"/>
    </row>
    <row r="203" spans="2:11" ht="12.75" customHeight="1">
      <c r="B203" s="5"/>
      <c r="C203" s="5"/>
      <c r="D203" s="44"/>
      <c r="E203" s="44"/>
      <c r="F203" s="44"/>
      <c r="G203" s="44"/>
      <c r="H203" s="44"/>
      <c r="I203" s="44"/>
      <c r="J203" s="44"/>
      <c r="K203" s="44"/>
    </row>
    <row r="204" spans="2:11" ht="12.75" customHeight="1">
      <c r="B204" s="5"/>
      <c r="C204" s="5"/>
      <c r="D204" s="44"/>
      <c r="E204" s="44"/>
      <c r="F204" s="44"/>
      <c r="G204" s="44"/>
      <c r="H204" s="44"/>
      <c r="I204" s="44"/>
      <c r="J204" s="44"/>
      <c r="K204" s="44"/>
    </row>
    <row r="205" spans="2:11" ht="12.75" customHeight="1">
      <c r="B205" s="5"/>
      <c r="C205" s="5"/>
      <c r="D205" s="44"/>
      <c r="E205" s="44"/>
      <c r="F205" s="44"/>
      <c r="G205" s="44"/>
      <c r="H205" s="44"/>
      <c r="I205" s="44"/>
      <c r="J205" s="44"/>
      <c r="K205" s="44"/>
    </row>
    <row r="206" spans="2:11" ht="12.75" customHeight="1">
      <c r="B206" s="5"/>
      <c r="C206" s="5"/>
      <c r="D206" s="44"/>
      <c r="E206" s="44"/>
      <c r="F206" s="44"/>
      <c r="G206" s="44"/>
      <c r="H206" s="44"/>
      <c r="I206" s="44"/>
      <c r="J206" s="44"/>
      <c r="K206" s="44"/>
    </row>
    <row r="207" spans="2:11" ht="12.75" customHeight="1">
      <c r="B207" s="5"/>
      <c r="C207" s="5"/>
      <c r="D207" s="44"/>
      <c r="E207" s="44"/>
      <c r="F207" s="44"/>
      <c r="G207" s="44"/>
      <c r="H207" s="44"/>
      <c r="I207" s="44"/>
      <c r="J207" s="44"/>
      <c r="K207" s="44"/>
    </row>
    <row r="208" spans="2:11" ht="12.75" customHeight="1">
      <c r="B208" s="5"/>
      <c r="C208" s="5"/>
      <c r="D208" s="44"/>
      <c r="E208" s="44"/>
      <c r="F208" s="44"/>
      <c r="G208" s="44"/>
      <c r="H208" s="44"/>
      <c r="I208" s="44"/>
      <c r="J208" s="44"/>
      <c r="K208" s="44"/>
    </row>
    <row r="209" spans="2:11" ht="12.75" customHeight="1">
      <c r="B209" s="5"/>
      <c r="C209" s="5"/>
      <c r="D209" s="44"/>
      <c r="E209" s="44"/>
      <c r="F209" s="44"/>
      <c r="G209" s="44"/>
      <c r="H209" s="44"/>
      <c r="I209" s="44"/>
      <c r="J209" s="44"/>
      <c r="K209" s="44"/>
    </row>
    <row r="210" spans="2:11" ht="12.75" customHeight="1">
      <c r="B210" s="5"/>
      <c r="C210" s="5"/>
      <c r="D210" s="8"/>
      <c r="E210" s="8"/>
      <c r="F210" s="8"/>
      <c r="G210" s="8"/>
      <c r="H210" s="8"/>
      <c r="I210" s="8"/>
      <c r="J210" s="8"/>
      <c r="K210" s="8"/>
    </row>
    <row r="211" spans="1:12" ht="12.75" customHeight="1">
      <c r="A211" s="160" t="s">
        <v>354</v>
      </c>
      <c r="B211" s="160"/>
      <c r="C211" s="160"/>
      <c r="D211" s="160"/>
      <c r="E211" s="160"/>
      <c r="F211" s="160"/>
      <c r="G211" s="160"/>
      <c r="H211" s="160"/>
      <c r="I211" s="160"/>
      <c r="J211" s="160"/>
      <c r="K211" s="160"/>
      <c r="L211" s="160"/>
    </row>
    <row r="212" spans="1:12" ht="12.75" customHeight="1">
      <c r="A212" s="160" t="s">
        <v>355</v>
      </c>
      <c r="B212" s="160"/>
      <c r="C212" s="160"/>
      <c r="D212" s="160"/>
      <c r="E212" s="160"/>
      <c r="F212" s="160"/>
      <c r="G212" s="160"/>
      <c r="H212" s="160"/>
      <c r="I212" s="160"/>
      <c r="J212" s="160"/>
      <c r="K212" s="160"/>
      <c r="L212" s="160"/>
    </row>
    <row r="213" spans="1:12" ht="12.75" customHeight="1">
      <c r="A213" s="160" t="s">
        <v>0</v>
      </c>
      <c r="B213" s="160"/>
      <c r="C213" s="160"/>
      <c r="D213" s="160"/>
      <c r="E213" s="160"/>
      <c r="F213" s="160"/>
      <c r="G213" s="160"/>
      <c r="H213" s="160"/>
      <c r="I213" s="160"/>
      <c r="J213" s="160"/>
      <c r="K213" s="160"/>
      <c r="L213" s="160"/>
    </row>
    <row r="214" spans="1:11" ht="12.75" customHeight="1">
      <c r="A214" s="4" t="s">
        <v>156</v>
      </c>
      <c r="B214" s="5" t="s">
        <v>567</v>
      </c>
      <c r="C214" s="5"/>
      <c r="D214" s="8"/>
      <c r="E214" s="8"/>
      <c r="F214" s="8"/>
      <c r="G214" s="8"/>
      <c r="H214" s="8"/>
      <c r="I214" s="8"/>
      <c r="J214" s="8"/>
      <c r="K214" s="8"/>
    </row>
    <row r="215" spans="2:12" ht="12.75" customHeight="1">
      <c r="B215" s="5"/>
      <c r="C215" s="5"/>
      <c r="D215" s="160" t="s">
        <v>164</v>
      </c>
      <c r="E215" s="160"/>
      <c r="F215" s="160"/>
      <c r="G215" s="160"/>
      <c r="H215" s="160"/>
      <c r="I215" s="160"/>
      <c r="J215" s="5"/>
      <c r="K215" s="5"/>
      <c r="L215" s="106"/>
    </row>
    <row r="216" spans="2:12" ht="12.75" customHeight="1">
      <c r="B216" s="5"/>
      <c r="C216" s="5"/>
      <c r="D216" s="5"/>
      <c r="E216" s="5"/>
      <c r="F216" s="5"/>
      <c r="G216" s="5"/>
      <c r="H216" s="5"/>
      <c r="I216" s="5"/>
      <c r="J216" s="5"/>
      <c r="K216" s="5"/>
      <c r="L216" s="106"/>
    </row>
    <row r="217" spans="2:12" ht="12.75" customHeight="1">
      <c r="B217" s="5"/>
      <c r="C217" s="5"/>
      <c r="D217" s="4"/>
      <c r="E217" s="4"/>
      <c r="F217" s="4"/>
      <c r="G217" s="4"/>
      <c r="H217" s="4"/>
      <c r="I217" s="4" t="s">
        <v>169</v>
      </c>
      <c r="J217" s="4"/>
      <c r="K217" s="4"/>
      <c r="L217" s="108" t="s">
        <v>174</v>
      </c>
    </row>
    <row r="218" spans="2:12" ht="12.75" customHeight="1">
      <c r="B218" s="5" t="s">
        <v>4</v>
      </c>
      <c r="C218" s="5"/>
      <c r="D218" s="4" t="s">
        <v>165</v>
      </c>
      <c r="E218" s="4" t="s">
        <v>158</v>
      </c>
      <c r="F218" s="4" t="s">
        <v>166</v>
      </c>
      <c r="G218" s="4" t="s">
        <v>167</v>
      </c>
      <c r="H218" s="5"/>
      <c r="I218" s="4" t="s">
        <v>170</v>
      </c>
      <c r="J218" s="4" t="s">
        <v>172</v>
      </c>
      <c r="K218" s="4"/>
      <c r="L218" s="108" t="s">
        <v>170</v>
      </c>
    </row>
    <row r="219" spans="2:12" ht="12.75" customHeight="1">
      <c r="B219" s="5" t="s">
        <v>573</v>
      </c>
      <c r="C219" s="5"/>
      <c r="D219" s="4" t="s">
        <v>157</v>
      </c>
      <c r="E219" s="4" t="s">
        <v>159</v>
      </c>
      <c r="F219" s="4" t="s">
        <v>159</v>
      </c>
      <c r="G219" s="4" t="s">
        <v>160</v>
      </c>
      <c r="H219" s="4" t="s">
        <v>168</v>
      </c>
      <c r="I219" s="4" t="s">
        <v>171</v>
      </c>
      <c r="J219" s="4" t="s">
        <v>173</v>
      </c>
      <c r="K219" s="4" t="s">
        <v>161</v>
      </c>
      <c r="L219" s="108" t="s">
        <v>175</v>
      </c>
    </row>
    <row r="220" spans="2:12" ht="12.75" customHeight="1">
      <c r="B220" s="5"/>
      <c r="C220" s="5"/>
      <c r="D220" s="4" t="s">
        <v>3</v>
      </c>
      <c r="E220" s="4" t="s">
        <v>3</v>
      </c>
      <c r="F220" s="4" t="s">
        <v>3</v>
      </c>
      <c r="G220" s="4" t="s">
        <v>3</v>
      </c>
      <c r="H220" s="4" t="s">
        <v>3</v>
      </c>
      <c r="I220" s="4" t="s">
        <v>3</v>
      </c>
      <c r="J220" s="4" t="s">
        <v>3</v>
      </c>
      <c r="K220" s="4" t="s">
        <v>3</v>
      </c>
      <c r="L220" s="108" t="s">
        <v>176</v>
      </c>
    </row>
    <row r="222" spans="2:3" ht="12.75" customHeight="1">
      <c r="B222" s="5" t="s">
        <v>184</v>
      </c>
      <c r="C222" s="5"/>
    </row>
    <row r="223" ht="12.75" customHeight="1">
      <c r="C223" s="5" t="s">
        <v>343</v>
      </c>
    </row>
    <row r="224" spans="2:12" ht="12.75" customHeight="1">
      <c r="B224" s="2" t="s">
        <v>114</v>
      </c>
      <c r="D224" s="18">
        <v>49180357</v>
      </c>
      <c r="E224" s="18">
        <v>11360261</v>
      </c>
      <c r="F224" s="18">
        <v>23508623</v>
      </c>
      <c r="G224" s="18">
        <v>1014854</v>
      </c>
      <c r="H224" s="18">
        <v>85126</v>
      </c>
      <c r="I224" s="18">
        <v>35846902</v>
      </c>
      <c r="J224" s="18">
        <v>0</v>
      </c>
      <c r="K224" s="18">
        <f>SUM(D224:J224)</f>
        <v>120996123</v>
      </c>
      <c r="L224" s="107">
        <v>2.52</v>
      </c>
    </row>
    <row r="225" spans="2:11" ht="12.75" customHeight="1">
      <c r="B225" s="2" t="s">
        <v>179</v>
      </c>
      <c r="D225" s="18"/>
      <c r="E225" s="18"/>
      <c r="F225" s="18"/>
      <c r="G225" s="18"/>
      <c r="H225" s="18"/>
      <c r="I225" s="18"/>
      <c r="J225" s="18"/>
      <c r="K225" s="18">
        <f aca="true" t="shared" si="15" ref="K225:K235">SUM(D225:J225)</f>
        <v>0</v>
      </c>
    </row>
    <row r="226" spans="3:11" ht="12.75" customHeight="1">
      <c r="C226" s="2" t="s">
        <v>336</v>
      </c>
      <c r="D226" s="18"/>
      <c r="E226" s="18"/>
      <c r="F226" s="18"/>
      <c r="G226" s="18"/>
      <c r="H226" s="18"/>
      <c r="I226" s="18"/>
      <c r="J226" s="18"/>
      <c r="K226" s="18">
        <f t="shared" si="15"/>
        <v>0</v>
      </c>
    </row>
    <row r="227" spans="3:12" ht="12.75" customHeight="1">
      <c r="C227" s="2" t="s">
        <v>268</v>
      </c>
      <c r="D227" s="18">
        <v>12334287</v>
      </c>
      <c r="E227" s="18">
        <v>1626211</v>
      </c>
      <c r="F227" s="18">
        <v>2339574</v>
      </c>
      <c r="G227" s="18">
        <v>2075179</v>
      </c>
      <c r="H227" s="18">
        <v>852711</v>
      </c>
      <c r="I227" s="18">
        <v>2004087</v>
      </c>
      <c r="J227" s="18">
        <v>0</v>
      </c>
      <c r="K227" s="18">
        <f t="shared" si="15"/>
        <v>21232049</v>
      </c>
      <c r="L227" s="107">
        <v>2.47</v>
      </c>
    </row>
    <row r="228" spans="2:11" ht="12.75" customHeight="1">
      <c r="B228" s="2" t="s">
        <v>185</v>
      </c>
      <c r="D228" s="18"/>
      <c r="E228" s="18"/>
      <c r="F228" s="18"/>
      <c r="G228" s="18"/>
      <c r="H228" s="18"/>
      <c r="I228" s="18"/>
      <c r="J228" s="18"/>
      <c r="K228" s="18">
        <f t="shared" si="15"/>
        <v>0</v>
      </c>
    </row>
    <row r="229" spans="3:12" ht="12.75" customHeight="1">
      <c r="C229" s="2" t="s">
        <v>341</v>
      </c>
      <c r="D229" s="18">
        <v>11230411</v>
      </c>
      <c r="E229" s="18">
        <v>488525</v>
      </c>
      <c r="F229" s="18">
        <v>3428</v>
      </c>
      <c r="G229" s="18">
        <v>0</v>
      </c>
      <c r="H229" s="18">
        <v>0</v>
      </c>
      <c r="I229" s="18">
        <v>0</v>
      </c>
      <c r="J229" s="18">
        <v>0</v>
      </c>
      <c r="K229" s="18">
        <f t="shared" si="15"/>
        <v>11722364</v>
      </c>
      <c r="L229" s="107">
        <v>2.48</v>
      </c>
    </row>
    <row r="230" spans="2:12" ht="12.75" customHeight="1">
      <c r="B230" s="2" t="s">
        <v>186</v>
      </c>
      <c r="D230" s="18">
        <v>808829</v>
      </c>
      <c r="E230" s="18">
        <v>635369</v>
      </c>
      <c r="F230" s="18">
        <v>255259</v>
      </c>
      <c r="G230" s="18">
        <v>0</v>
      </c>
      <c r="H230" s="18">
        <v>0</v>
      </c>
      <c r="I230" s="18">
        <v>1989118</v>
      </c>
      <c r="J230" s="18">
        <v>0</v>
      </c>
      <c r="K230" s="18">
        <f t="shared" si="15"/>
        <v>3688575</v>
      </c>
      <c r="L230" s="107">
        <v>2.84</v>
      </c>
    </row>
    <row r="231" spans="2:11" ht="12.75" customHeight="1">
      <c r="B231" s="2" t="s">
        <v>187</v>
      </c>
      <c r="D231" s="18"/>
      <c r="E231" s="18"/>
      <c r="F231" s="18"/>
      <c r="G231" s="18"/>
      <c r="H231" s="18"/>
      <c r="I231" s="18"/>
      <c r="J231" s="18"/>
      <c r="K231" s="18">
        <f t="shared" si="15"/>
        <v>0</v>
      </c>
    </row>
    <row r="232" spans="3:12" ht="12.75" customHeight="1">
      <c r="C232" s="2" t="s">
        <v>340</v>
      </c>
      <c r="D232" s="18">
        <v>0</v>
      </c>
      <c r="E232" s="18">
        <v>0</v>
      </c>
      <c r="F232" s="18">
        <v>474687</v>
      </c>
      <c r="G232" s="18">
        <v>4100327</v>
      </c>
      <c r="H232" s="18">
        <v>0</v>
      </c>
      <c r="I232" s="18">
        <v>0</v>
      </c>
      <c r="J232" s="18">
        <v>0</v>
      </c>
      <c r="K232" s="18">
        <f t="shared" si="15"/>
        <v>4575014</v>
      </c>
      <c r="L232" s="107">
        <v>4.14</v>
      </c>
    </row>
    <row r="233" spans="2:12" ht="12.75" customHeight="1">
      <c r="B233" s="2" t="s">
        <v>116</v>
      </c>
      <c r="D233" s="18">
        <v>0</v>
      </c>
      <c r="E233" s="18">
        <v>0</v>
      </c>
      <c r="F233" s="18">
        <v>610000</v>
      </c>
      <c r="G233" s="18">
        <v>2436210</v>
      </c>
      <c r="H233" s="18">
        <v>0</v>
      </c>
      <c r="I233" s="18">
        <v>0</v>
      </c>
      <c r="J233" s="18">
        <v>0</v>
      </c>
      <c r="K233" s="18">
        <f t="shared" si="15"/>
        <v>3046210</v>
      </c>
      <c r="L233" s="107">
        <v>5.64</v>
      </c>
    </row>
    <row r="234" spans="2:11" ht="12.75" customHeight="1">
      <c r="B234" s="2" t="s">
        <v>182</v>
      </c>
      <c r="D234" s="18"/>
      <c r="E234" s="18"/>
      <c r="F234" s="18"/>
      <c r="G234" s="18"/>
      <c r="H234" s="18"/>
      <c r="I234" s="18"/>
      <c r="J234" s="18"/>
      <c r="K234" s="18">
        <f t="shared" si="15"/>
        <v>0</v>
      </c>
    </row>
    <row r="235" spans="3:12" ht="12.75" customHeight="1">
      <c r="C235" s="2" t="s">
        <v>339</v>
      </c>
      <c r="D235" s="18">
        <v>0</v>
      </c>
      <c r="E235" s="18">
        <v>0</v>
      </c>
      <c r="F235" s="18">
        <v>0</v>
      </c>
      <c r="G235" s="18">
        <v>0</v>
      </c>
      <c r="H235" s="18">
        <v>0</v>
      </c>
      <c r="I235" s="18">
        <v>4427586</v>
      </c>
      <c r="J235" s="18">
        <v>0</v>
      </c>
      <c r="K235" s="18">
        <f t="shared" si="15"/>
        <v>4427586</v>
      </c>
      <c r="L235" s="107">
        <v>0</v>
      </c>
    </row>
    <row r="236" spans="2:11" ht="12.75" customHeight="1">
      <c r="B236" s="5" t="s">
        <v>188</v>
      </c>
      <c r="C236" s="5"/>
      <c r="D236" s="32">
        <f>SUM(D224:D235)</f>
        <v>73553884</v>
      </c>
      <c r="E236" s="32">
        <f aca="true" t="shared" si="16" ref="E236:K236">SUM(E224:E235)</f>
        <v>14110366</v>
      </c>
      <c r="F236" s="32">
        <f t="shared" si="16"/>
        <v>27191571</v>
      </c>
      <c r="G236" s="32">
        <f t="shared" si="16"/>
        <v>9626570</v>
      </c>
      <c r="H236" s="32">
        <f t="shared" si="16"/>
        <v>937837</v>
      </c>
      <c r="I236" s="32">
        <f t="shared" si="16"/>
        <v>44267693</v>
      </c>
      <c r="J236" s="32">
        <f t="shared" si="16"/>
        <v>0</v>
      </c>
      <c r="K236" s="32">
        <f t="shared" si="16"/>
        <v>169687921</v>
      </c>
    </row>
    <row r="237" spans="2:11" ht="12.75" customHeight="1">
      <c r="B237" s="2" t="s">
        <v>189</v>
      </c>
      <c r="D237" s="28">
        <v>0</v>
      </c>
      <c r="E237" s="28">
        <v>0</v>
      </c>
      <c r="F237" s="28">
        <v>0</v>
      </c>
      <c r="G237" s="28">
        <v>0</v>
      </c>
      <c r="H237" s="28">
        <v>0</v>
      </c>
      <c r="I237" s="28">
        <v>15498179</v>
      </c>
      <c r="J237" s="28">
        <v>0</v>
      </c>
      <c r="K237" s="28">
        <f>SUM(D237:J237)</f>
        <v>15498179</v>
      </c>
    </row>
    <row r="238" spans="2:11" ht="12.75" customHeight="1">
      <c r="B238" s="5" t="s">
        <v>191</v>
      </c>
      <c r="C238" s="5"/>
      <c r="D238" s="18"/>
      <c r="E238" s="18"/>
      <c r="F238" s="18"/>
      <c r="G238" s="18"/>
      <c r="H238" s="18"/>
      <c r="I238" s="18"/>
      <c r="J238" s="18"/>
      <c r="K238" s="18"/>
    </row>
    <row r="239" spans="3:11" ht="12.75" customHeight="1" thickBot="1">
      <c r="C239" s="5" t="s">
        <v>342</v>
      </c>
      <c r="D239" s="33">
        <f>SUM(D236:D237)</f>
        <v>73553884</v>
      </c>
      <c r="E239" s="33">
        <f aca="true" t="shared" si="17" ref="E239:K239">SUM(E236:E237)</f>
        <v>14110366</v>
      </c>
      <c r="F239" s="33">
        <f t="shared" si="17"/>
        <v>27191571</v>
      </c>
      <c r="G239" s="33">
        <f t="shared" si="17"/>
        <v>9626570</v>
      </c>
      <c r="H239" s="33">
        <f t="shared" si="17"/>
        <v>937837</v>
      </c>
      <c r="I239" s="33">
        <f t="shared" si="17"/>
        <v>59765872</v>
      </c>
      <c r="J239" s="33">
        <f t="shared" si="17"/>
        <v>0</v>
      </c>
      <c r="K239" s="33">
        <f t="shared" si="17"/>
        <v>185186100</v>
      </c>
    </row>
    <row r="240" spans="2:11" ht="12.75" customHeight="1" thickTop="1">
      <c r="B240" s="5"/>
      <c r="C240" s="5"/>
      <c r="D240" s="44"/>
      <c r="E240" s="44"/>
      <c r="F240" s="44"/>
      <c r="G240" s="44"/>
      <c r="H240" s="44"/>
      <c r="I240" s="44"/>
      <c r="J240" s="44"/>
      <c r="K240" s="44"/>
    </row>
    <row r="241" spans="2:11" ht="12.75" customHeight="1">
      <c r="B241" s="2" t="s">
        <v>192</v>
      </c>
      <c r="D241" s="18"/>
      <c r="E241" s="18"/>
      <c r="F241" s="18"/>
      <c r="G241" s="18"/>
      <c r="H241" s="18"/>
      <c r="I241" s="18"/>
      <c r="J241" s="18"/>
      <c r="K241" s="18"/>
    </row>
    <row r="242" spans="3:11" ht="12.75" customHeight="1">
      <c r="C242" s="2" t="s">
        <v>344</v>
      </c>
      <c r="D242" s="18">
        <f>+D195-D239</f>
        <v>-18866051</v>
      </c>
      <c r="E242" s="18">
        <f aca="true" t="shared" si="18" ref="E242:J242">+E195-E239</f>
        <v>11384466</v>
      </c>
      <c r="F242" s="18">
        <f t="shared" si="18"/>
        <v>-12724603</v>
      </c>
      <c r="G242" s="18">
        <f t="shared" si="18"/>
        <v>6101052</v>
      </c>
      <c r="H242" s="18">
        <f t="shared" si="18"/>
        <v>25231217</v>
      </c>
      <c r="I242" s="18">
        <f t="shared" si="18"/>
        <v>-35459931</v>
      </c>
      <c r="J242" s="18">
        <f t="shared" si="18"/>
        <v>24333850</v>
      </c>
      <c r="K242" s="18">
        <f>SUM(D242:J242)</f>
        <v>0</v>
      </c>
    </row>
    <row r="243" spans="2:11" ht="12.75" customHeight="1">
      <c r="B243" s="2" t="s">
        <v>193</v>
      </c>
      <c r="D243" s="18"/>
      <c r="E243" s="18"/>
      <c r="F243" s="18"/>
      <c r="G243" s="18"/>
      <c r="H243" s="18"/>
      <c r="I243" s="18"/>
      <c r="J243" s="18"/>
      <c r="K243" s="18"/>
    </row>
    <row r="244" spans="3:11" ht="12.75" customHeight="1">
      <c r="C244" s="2" t="s">
        <v>423</v>
      </c>
      <c r="D244" s="18">
        <v>-1396391</v>
      </c>
      <c r="E244" s="18">
        <v>268964</v>
      </c>
      <c r="F244" s="18">
        <v>-130445</v>
      </c>
      <c r="G244" s="18">
        <v>-695916</v>
      </c>
      <c r="H244" s="18">
        <v>1953788</v>
      </c>
      <c r="I244" s="18">
        <v>0</v>
      </c>
      <c r="J244" s="18">
        <v>0</v>
      </c>
      <c r="K244" s="18">
        <f>SUM(D244:J244)</f>
        <v>0</v>
      </c>
    </row>
    <row r="245" spans="2:11" ht="12.75" customHeight="1" thickBot="1">
      <c r="B245" s="5" t="s">
        <v>194</v>
      </c>
      <c r="C245" s="5"/>
      <c r="D245" s="42">
        <f>SUM(D242:D244)</f>
        <v>-20262442</v>
      </c>
      <c r="E245" s="42">
        <f aca="true" t="shared" si="19" ref="E245:K245">SUM(E242:E244)</f>
        <v>11653430</v>
      </c>
      <c r="F245" s="42">
        <f t="shared" si="19"/>
        <v>-12855048</v>
      </c>
      <c r="G245" s="42">
        <f t="shared" si="19"/>
        <v>5405136</v>
      </c>
      <c r="H245" s="42">
        <f t="shared" si="19"/>
        <v>27185005</v>
      </c>
      <c r="I245" s="42">
        <f t="shared" si="19"/>
        <v>-35459931</v>
      </c>
      <c r="J245" s="42">
        <f t="shared" si="19"/>
        <v>24333850</v>
      </c>
      <c r="K245" s="42">
        <f t="shared" si="19"/>
        <v>0</v>
      </c>
    </row>
    <row r="246" ht="12.75" customHeight="1" thickTop="1"/>
    <row r="247" ht="12.75" customHeight="1">
      <c r="B247" s="2" t="s">
        <v>615</v>
      </c>
    </row>
    <row r="253" spans="1:14" ht="12.75" customHeight="1">
      <c r="A253" s="160" t="s">
        <v>354</v>
      </c>
      <c r="B253" s="160"/>
      <c r="C253" s="160"/>
      <c r="D253" s="160"/>
      <c r="E253" s="160"/>
      <c r="F253" s="160"/>
      <c r="G253" s="160"/>
      <c r="H253" s="160"/>
      <c r="I253" s="160"/>
      <c r="J253" s="160"/>
      <c r="K253" s="160"/>
      <c r="L253" s="160"/>
      <c r="M253" s="4"/>
      <c r="N253" s="4"/>
    </row>
    <row r="254" spans="1:14" ht="12.75" customHeight="1">
      <c r="A254" s="160" t="s">
        <v>355</v>
      </c>
      <c r="B254" s="160"/>
      <c r="C254" s="160"/>
      <c r="D254" s="160"/>
      <c r="E254" s="160"/>
      <c r="F254" s="160"/>
      <c r="G254" s="160"/>
      <c r="H254" s="160"/>
      <c r="I254" s="160"/>
      <c r="J254" s="160"/>
      <c r="K254" s="160"/>
      <c r="L254" s="160"/>
      <c r="M254" s="4"/>
      <c r="N254" s="4"/>
    </row>
    <row r="255" spans="1:14" ht="12.75" customHeight="1">
      <c r="A255" s="160" t="s">
        <v>0</v>
      </c>
      <c r="B255" s="160"/>
      <c r="C255" s="160"/>
      <c r="D255" s="160"/>
      <c r="E255" s="160"/>
      <c r="F255" s="160"/>
      <c r="G255" s="160"/>
      <c r="H255" s="160"/>
      <c r="I255" s="160"/>
      <c r="J255" s="160"/>
      <c r="K255" s="160"/>
      <c r="L255" s="160"/>
      <c r="M255" s="4"/>
      <c r="N255" s="4"/>
    </row>
    <row r="258" spans="1:3" ht="12.75" customHeight="1">
      <c r="A258" s="4" t="s">
        <v>156</v>
      </c>
      <c r="B258" s="5" t="s">
        <v>567</v>
      </c>
      <c r="C258" s="5"/>
    </row>
    <row r="260" spans="4:12" ht="12.75" customHeight="1">
      <c r="D260" s="160" t="s">
        <v>164</v>
      </c>
      <c r="E260" s="160"/>
      <c r="F260" s="160"/>
      <c r="G260" s="160"/>
      <c r="H260" s="160"/>
      <c r="I260" s="160"/>
      <c r="J260" s="5"/>
      <c r="K260" s="5"/>
      <c r="L260" s="106"/>
    </row>
    <row r="261" spans="4:12" ht="12.75" customHeight="1">
      <c r="D261" s="5"/>
      <c r="E261" s="5"/>
      <c r="F261" s="5"/>
      <c r="G261" s="5"/>
      <c r="H261" s="5"/>
      <c r="I261" s="5"/>
      <c r="J261" s="5"/>
      <c r="K261" s="5"/>
      <c r="L261" s="106"/>
    </row>
    <row r="262" spans="4:12" ht="12.75" customHeight="1">
      <c r="D262" s="4"/>
      <c r="E262" s="4"/>
      <c r="F262" s="4"/>
      <c r="G262" s="4"/>
      <c r="H262" s="4"/>
      <c r="I262" s="4" t="s">
        <v>169</v>
      </c>
      <c r="J262" s="4"/>
      <c r="K262" s="4"/>
      <c r="L262" s="108" t="s">
        <v>174</v>
      </c>
    </row>
    <row r="263" spans="2:12" ht="12.75" customHeight="1">
      <c r="B263" s="5" t="s">
        <v>4</v>
      </c>
      <c r="C263" s="5"/>
      <c r="D263" s="4" t="s">
        <v>165</v>
      </c>
      <c r="E263" s="4" t="s">
        <v>158</v>
      </c>
      <c r="F263" s="4" t="s">
        <v>166</v>
      </c>
      <c r="G263" s="4" t="s">
        <v>167</v>
      </c>
      <c r="H263" s="5"/>
      <c r="I263" s="4" t="s">
        <v>170</v>
      </c>
      <c r="J263" s="4" t="s">
        <v>172</v>
      </c>
      <c r="K263" s="4"/>
      <c r="L263" s="108" t="s">
        <v>170</v>
      </c>
    </row>
    <row r="264" spans="2:12" ht="12.75" customHeight="1">
      <c r="B264" s="5" t="s">
        <v>359</v>
      </c>
      <c r="C264" s="5"/>
      <c r="D264" s="4" t="s">
        <v>157</v>
      </c>
      <c r="E264" s="4" t="s">
        <v>159</v>
      </c>
      <c r="F264" s="4" t="s">
        <v>159</v>
      </c>
      <c r="G264" s="4" t="s">
        <v>160</v>
      </c>
      <c r="H264" s="4" t="s">
        <v>168</v>
      </c>
      <c r="I264" s="4" t="s">
        <v>171</v>
      </c>
      <c r="J264" s="4" t="s">
        <v>173</v>
      </c>
      <c r="K264" s="4" t="s">
        <v>161</v>
      </c>
      <c r="L264" s="108" t="s">
        <v>175</v>
      </c>
    </row>
    <row r="265" spans="4:12" ht="12.75" customHeight="1">
      <c r="D265" s="4" t="s">
        <v>3</v>
      </c>
      <c r="E265" s="4" t="s">
        <v>3</v>
      </c>
      <c r="F265" s="4" t="s">
        <v>3</v>
      </c>
      <c r="G265" s="4" t="s">
        <v>3</v>
      </c>
      <c r="H265" s="4" t="s">
        <v>3</v>
      </c>
      <c r="I265" s="4" t="s">
        <v>3</v>
      </c>
      <c r="J265" s="4" t="s">
        <v>3</v>
      </c>
      <c r="K265" s="4" t="s">
        <v>3</v>
      </c>
      <c r="L265" s="108" t="s">
        <v>176</v>
      </c>
    </row>
    <row r="266" spans="2:3" ht="12.75" customHeight="1">
      <c r="B266" s="5" t="s">
        <v>177</v>
      </c>
      <c r="C266" s="5"/>
    </row>
    <row r="267" spans="2:12" ht="12.75" customHeight="1">
      <c r="B267" s="2" t="s">
        <v>178</v>
      </c>
      <c r="D267" s="18">
        <v>14516549</v>
      </c>
      <c r="E267" s="18">
        <v>0</v>
      </c>
      <c r="F267" s="18">
        <v>0</v>
      </c>
      <c r="G267" s="18">
        <v>0</v>
      </c>
      <c r="H267" s="18">
        <v>0</v>
      </c>
      <c r="I267" s="18">
        <v>3962855</v>
      </c>
      <c r="J267" s="18">
        <v>0</v>
      </c>
      <c r="K267" s="18">
        <f>SUM(D267:J267)</f>
        <v>18479404</v>
      </c>
      <c r="L267" s="107">
        <v>2.78</v>
      </c>
    </row>
    <row r="268" spans="2:11" ht="12.75" customHeight="1">
      <c r="B268" s="2" t="s">
        <v>179</v>
      </c>
      <c r="D268" s="18"/>
      <c r="E268" s="18"/>
      <c r="F268" s="18"/>
      <c r="G268" s="18"/>
      <c r="H268" s="18"/>
      <c r="I268" s="18"/>
      <c r="J268" s="18"/>
      <c r="K268" s="18"/>
    </row>
    <row r="269" spans="3:11" ht="12.75" customHeight="1">
      <c r="C269" s="2" t="s">
        <v>336</v>
      </c>
      <c r="D269" s="18"/>
      <c r="E269" s="18"/>
      <c r="F269" s="18"/>
      <c r="G269" s="18"/>
      <c r="H269" s="18"/>
      <c r="I269" s="18"/>
      <c r="J269" s="18"/>
      <c r="K269" s="18"/>
    </row>
    <row r="270" spans="3:12" ht="12.75" customHeight="1">
      <c r="C270" s="2" t="s">
        <v>268</v>
      </c>
      <c r="D270" s="18">
        <v>121317</v>
      </c>
      <c r="E270" s="18">
        <v>7530271</v>
      </c>
      <c r="F270" s="18">
        <f>1713317+214333</f>
        <v>1927650</v>
      </c>
      <c r="G270" s="18">
        <v>7897</v>
      </c>
      <c r="H270" s="18">
        <v>0</v>
      </c>
      <c r="I270" s="18">
        <v>388601</v>
      </c>
      <c r="J270" s="18">
        <v>0</v>
      </c>
      <c r="K270" s="18">
        <f aca="true" t="shared" si="20" ref="K270:K279">SUM(D270:J270)</f>
        <v>9975736</v>
      </c>
      <c r="L270" s="107">
        <v>2.92</v>
      </c>
    </row>
    <row r="271" spans="2:11" ht="12.75" customHeight="1">
      <c r="B271" s="2" t="s">
        <v>180</v>
      </c>
      <c r="D271" s="18"/>
      <c r="E271" s="18"/>
      <c r="F271" s="18"/>
      <c r="G271" s="18"/>
      <c r="H271" s="18"/>
      <c r="I271" s="18"/>
      <c r="J271" s="18"/>
      <c r="K271" s="18"/>
    </row>
    <row r="272" spans="3:12" ht="12.75" customHeight="1">
      <c r="C272" s="2" t="s">
        <v>181</v>
      </c>
      <c r="D272" s="18">
        <v>194495</v>
      </c>
      <c r="E272" s="18">
        <v>102376</v>
      </c>
      <c r="F272" s="18">
        <v>0</v>
      </c>
      <c r="G272" s="18">
        <v>0</v>
      </c>
      <c r="H272" s="18">
        <v>0</v>
      </c>
      <c r="I272" s="18">
        <v>0</v>
      </c>
      <c r="J272" s="18">
        <v>0</v>
      </c>
      <c r="K272" s="18">
        <f t="shared" si="20"/>
        <v>296871</v>
      </c>
      <c r="L272" s="107">
        <v>1.27</v>
      </c>
    </row>
    <row r="273" spans="2:12" s="16" customFormat="1" ht="12.75" customHeight="1">
      <c r="B273" s="16" t="s">
        <v>263</v>
      </c>
      <c r="D273" s="35">
        <v>10704</v>
      </c>
      <c r="E273" s="35">
        <v>56158</v>
      </c>
      <c r="F273" s="35">
        <f>52705+111050</f>
        <v>163755</v>
      </c>
      <c r="G273" s="35">
        <v>0</v>
      </c>
      <c r="H273" s="35">
        <v>0</v>
      </c>
      <c r="I273" s="35">
        <v>0</v>
      </c>
      <c r="J273" s="35"/>
      <c r="K273" s="35">
        <f t="shared" si="20"/>
        <v>230617</v>
      </c>
      <c r="L273" s="110">
        <v>2.64</v>
      </c>
    </row>
    <row r="274" spans="2:12" s="16" customFormat="1" ht="12.75" customHeight="1">
      <c r="B274" s="16" t="s">
        <v>310</v>
      </c>
      <c r="D274" s="35">
        <v>1879753</v>
      </c>
      <c r="E274" s="35">
        <v>1637198</v>
      </c>
      <c r="F274" s="35">
        <f>531162+714178</f>
        <v>1245340</v>
      </c>
      <c r="G274" s="35">
        <v>7792324</v>
      </c>
      <c r="H274" s="35">
        <v>5080108</v>
      </c>
      <c r="I274" s="35">
        <v>4262837</v>
      </c>
      <c r="J274" s="35">
        <v>0</v>
      </c>
      <c r="K274" s="35">
        <f t="shared" si="20"/>
        <v>21897560</v>
      </c>
      <c r="L274" s="110">
        <v>3.96</v>
      </c>
    </row>
    <row r="275" spans="2:11" ht="12.75" customHeight="1">
      <c r="B275" s="2" t="s">
        <v>104</v>
      </c>
      <c r="D275" s="18"/>
      <c r="E275" s="18"/>
      <c r="F275" s="18"/>
      <c r="G275" s="18"/>
      <c r="H275" s="18"/>
      <c r="I275" s="18"/>
      <c r="J275" s="18"/>
      <c r="K275" s="18">
        <f t="shared" si="20"/>
        <v>0</v>
      </c>
    </row>
    <row r="276" spans="3:12" ht="12.75" customHeight="1">
      <c r="C276" s="13" t="s">
        <v>337</v>
      </c>
      <c r="D276" s="18">
        <v>32888392</v>
      </c>
      <c r="E276" s="18">
        <v>20182258</v>
      </c>
      <c r="F276" s="18">
        <f>7826119+4344396</f>
        <v>12170515</v>
      </c>
      <c r="G276" s="18">
        <v>11256094</v>
      </c>
      <c r="H276" s="18">
        <v>20189618</v>
      </c>
      <c r="I276" s="18">
        <v>15648685</v>
      </c>
      <c r="J276" s="18">
        <v>0</v>
      </c>
      <c r="K276" s="18">
        <f t="shared" si="20"/>
        <v>112335562</v>
      </c>
      <c r="L276" s="107">
        <v>6.33</v>
      </c>
    </row>
    <row r="277" spans="3:12" ht="12.75" customHeight="1">
      <c r="C277" s="13" t="s">
        <v>338</v>
      </c>
      <c r="D277" s="18">
        <v>0</v>
      </c>
      <c r="E277" s="18">
        <v>0</v>
      </c>
      <c r="F277" s="18">
        <v>0</v>
      </c>
      <c r="G277" s="18">
        <v>0</v>
      </c>
      <c r="H277" s="18">
        <v>0</v>
      </c>
      <c r="I277" s="18">
        <v>3146070</v>
      </c>
      <c r="J277" s="18">
        <v>0</v>
      </c>
      <c r="K277" s="18">
        <f t="shared" si="20"/>
        <v>3146070</v>
      </c>
      <c r="L277" s="107">
        <v>0</v>
      </c>
    </row>
    <row r="278" spans="2:11" ht="12.75" customHeight="1">
      <c r="B278" s="2" t="s">
        <v>182</v>
      </c>
      <c r="D278" s="18"/>
      <c r="E278" s="18"/>
      <c r="F278" s="18"/>
      <c r="G278" s="18"/>
      <c r="H278" s="18"/>
      <c r="I278" s="18"/>
      <c r="J278" s="18"/>
      <c r="K278" s="18"/>
    </row>
    <row r="279" spans="3:12" ht="12.75" customHeight="1">
      <c r="C279" s="2" t="s">
        <v>339</v>
      </c>
      <c r="D279" s="18">
        <v>0</v>
      </c>
      <c r="E279" s="18">
        <v>0</v>
      </c>
      <c r="F279" s="18">
        <v>0</v>
      </c>
      <c r="G279" s="18">
        <v>0</v>
      </c>
      <c r="H279" s="18">
        <v>0</v>
      </c>
      <c r="I279" s="18">
        <f>8079294+993599</f>
        <v>9072893</v>
      </c>
      <c r="J279" s="18">
        <v>0</v>
      </c>
      <c r="K279" s="18">
        <f t="shared" si="20"/>
        <v>9072893</v>
      </c>
      <c r="L279" s="107">
        <v>0</v>
      </c>
    </row>
    <row r="280" spans="2:11" ht="12.75" customHeight="1" thickBot="1">
      <c r="B280" s="5" t="s">
        <v>183</v>
      </c>
      <c r="C280" s="5"/>
      <c r="D280" s="42">
        <f>SUM(D267:D279)</f>
        <v>49611210</v>
      </c>
      <c r="E280" s="42">
        <f aca="true" t="shared" si="21" ref="E280:K280">SUM(E267:E279)</f>
        <v>29508261</v>
      </c>
      <c r="F280" s="42">
        <f t="shared" si="21"/>
        <v>15507260</v>
      </c>
      <c r="G280" s="42">
        <f t="shared" si="21"/>
        <v>19056315</v>
      </c>
      <c r="H280" s="42">
        <f t="shared" si="21"/>
        <v>25269726</v>
      </c>
      <c r="I280" s="42">
        <f t="shared" si="21"/>
        <v>36481941</v>
      </c>
      <c r="J280" s="42">
        <f t="shared" si="21"/>
        <v>0</v>
      </c>
      <c r="K280" s="42">
        <f t="shared" si="21"/>
        <v>175434713</v>
      </c>
    </row>
    <row r="281" spans="2:11" ht="12.75" customHeight="1" thickTop="1">
      <c r="B281" s="5"/>
      <c r="C281" s="5"/>
      <c r="D281" s="44"/>
      <c r="E281" s="44"/>
      <c r="F281" s="44"/>
      <c r="G281" s="44"/>
      <c r="H281" s="44"/>
      <c r="I281" s="44"/>
      <c r="J281" s="44"/>
      <c r="K281" s="44"/>
    </row>
    <row r="282" spans="2:11" ht="12.75" customHeight="1">
      <c r="B282" s="5"/>
      <c r="C282" s="5"/>
      <c r="D282" s="44"/>
      <c r="E282" s="44"/>
      <c r="F282" s="44"/>
      <c r="G282" s="44"/>
      <c r="H282" s="44"/>
      <c r="I282" s="44"/>
      <c r="J282" s="44"/>
      <c r="K282" s="44"/>
    </row>
    <row r="283" spans="2:11" ht="12.75" customHeight="1">
      <c r="B283" s="5"/>
      <c r="C283" s="5"/>
      <c r="D283" s="44"/>
      <c r="E283" s="44"/>
      <c r="F283" s="44"/>
      <c r="G283" s="44"/>
      <c r="H283" s="44"/>
      <c r="I283" s="44"/>
      <c r="J283" s="44"/>
      <c r="K283" s="44"/>
    </row>
    <row r="284" spans="2:11" ht="12.75" customHeight="1">
      <c r="B284" s="5"/>
      <c r="C284" s="5"/>
      <c r="D284" s="44"/>
      <c r="E284" s="44"/>
      <c r="F284" s="44"/>
      <c r="G284" s="44"/>
      <c r="H284" s="44"/>
      <c r="I284" s="44"/>
      <c r="J284" s="44"/>
      <c r="K284" s="44"/>
    </row>
    <row r="285" spans="2:11" ht="12.75" customHeight="1">
      <c r="B285" s="5"/>
      <c r="C285" s="5"/>
      <c r="D285" s="44"/>
      <c r="E285" s="44"/>
      <c r="F285" s="44"/>
      <c r="G285" s="44"/>
      <c r="H285" s="44"/>
      <c r="I285" s="44"/>
      <c r="J285" s="44"/>
      <c r="K285" s="44"/>
    </row>
    <row r="286" spans="2:11" ht="12.75" customHeight="1">
      <c r="B286" s="5"/>
      <c r="C286" s="5"/>
      <c r="D286" s="44"/>
      <c r="E286" s="44"/>
      <c r="F286" s="44"/>
      <c r="G286" s="44"/>
      <c r="H286" s="44"/>
      <c r="I286" s="44"/>
      <c r="J286" s="44"/>
      <c r="K286" s="44"/>
    </row>
    <row r="287" spans="2:11" ht="12.75" customHeight="1">
      <c r="B287" s="5"/>
      <c r="C287" s="5"/>
      <c r="D287" s="44"/>
      <c r="E287" s="44"/>
      <c r="F287" s="44"/>
      <c r="G287" s="44"/>
      <c r="H287" s="44"/>
      <c r="I287" s="44"/>
      <c r="J287" s="44"/>
      <c r="K287" s="44"/>
    </row>
    <row r="288" spans="2:11" ht="12.75" customHeight="1">
      <c r="B288" s="5"/>
      <c r="C288" s="5"/>
      <c r="D288" s="44"/>
      <c r="E288" s="44"/>
      <c r="F288" s="44"/>
      <c r="G288" s="44"/>
      <c r="H288" s="44"/>
      <c r="I288" s="44"/>
      <c r="J288" s="44"/>
      <c r="K288" s="44"/>
    </row>
    <row r="289" spans="2:11" ht="12.75" customHeight="1">
      <c r="B289" s="5"/>
      <c r="C289" s="5"/>
      <c r="D289" s="44"/>
      <c r="E289" s="44"/>
      <c r="F289" s="44"/>
      <c r="G289" s="44"/>
      <c r="H289" s="44"/>
      <c r="I289" s="44"/>
      <c r="J289" s="44"/>
      <c r="K289" s="44"/>
    </row>
    <row r="290" spans="2:11" ht="12.75" customHeight="1">
      <c r="B290" s="5"/>
      <c r="C290" s="5"/>
      <c r="D290" s="44"/>
      <c r="E290" s="44"/>
      <c r="F290" s="44"/>
      <c r="G290" s="44"/>
      <c r="H290" s="44"/>
      <c r="I290" s="44"/>
      <c r="J290" s="44"/>
      <c r="K290" s="44"/>
    </row>
    <row r="291" spans="2:11" ht="12.75" customHeight="1">
      <c r="B291" s="5"/>
      <c r="C291" s="5"/>
      <c r="D291" s="44"/>
      <c r="E291" s="44"/>
      <c r="F291" s="44"/>
      <c r="G291" s="44"/>
      <c r="H291" s="44"/>
      <c r="I291" s="44"/>
      <c r="J291" s="44"/>
      <c r="K291" s="44"/>
    </row>
    <row r="292" spans="2:11" ht="12.75" customHeight="1">
      <c r="B292" s="5"/>
      <c r="C292" s="5"/>
      <c r="D292" s="44"/>
      <c r="E292" s="44"/>
      <c r="F292" s="44"/>
      <c r="G292" s="44"/>
      <c r="H292" s="44"/>
      <c r="I292" s="44"/>
      <c r="J292" s="44"/>
      <c r="K292" s="44"/>
    </row>
    <row r="293" spans="2:11" ht="12.75" customHeight="1">
      <c r="B293" s="5"/>
      <c r="C293" s="5"/>
      <c r="D293" s="44"/>
      <c r="E293" s="44"/>
      <c r="F293" s="44"/>
      <c r="G293" s="44"/>
      <c r="H293" s="44"/>
      <c r="I293" s="44"/>
      <c r="J293" s="44"/>
      <c r="K293" s="44"/>
    </row>
    <row r="295" spans="1:12" ht="12.75" customHeight="1">
      <c r="A295" s="160" t="s">
        <v>354</v>
      </c>
      <c r="B295" s="160"/>
      <c r="C295" s="160"/>
      <c r="D295" s="160"/>
      <c r="E295" s="160"/>
      <c r="F295" s="160"/>
      <c r="G295" s="160"/>
      <c r="H295" s="160"/>
      <c r="I295" s="160"/>
      <c r="J295" s="160"/>
      <c r="K295" s="160"/>
      <c r="L295" s="160"/>
    </row>
    <row r="296" spans="1:12" ht="12.75" customHeight="1">
      <c r="A296" s="160" t="s">
        <v>355</v>
      </c>
      <c r="B296" s="160"/>
      <c r="C296" s="160"/>
      <c r="D296" s="160"/>
      <c r="E296" s="160"/>
      <c r="F296" s="160"/>
      <c r="G296" s="160"/>
      <c r="H296" s="160"/>
      <c r="I296" s="160"/>
      <c r="J296" s="160"/>
      <c r="K296" s="160"/>
      <c r="L296" s="160"/>
    </row>
    <row r="297" spans="1:12" ht="12.75" customHeight="1">
      <c r="A297" s="160" t="s">
        <v>0</v>
      </c>
      <c r="B297" s="160"/>
      <c r="C297" s="160"/>
      <c r="D297" s="160"/>
      <c r="E297" s="160"/>
      <c r="F297" s="160"/>
      <c r="G297" s="160"/>
      <c r="H297" s="160"/>
      <c r="I297" s="160"/>
      <c r="J297" s="160"/>
      <c r="K297" s="160"/>
      <c r="L297" s="160"/>
    </row>
    <row r="298" spans="1:3" ht="12.75" customHeight="1">
      <c r="A298" s="4" t="s">
        <v>156</v>
      </c>
      <c r="B298" s="5" t="s">
        <v>567</v>
      </c>
      <c r="C298" s="5"/>
    </row>
    <row r="299" spans="4:12" ht="12.75" customHeight="1">
      <c r="D299" s="160" t="s">
        <v>164</v>
      </c>
      <c r="E299" s="160"/>
      <c r="F299" s="160"/>
      <c r="G299" s="160"/>
      <c r="H299" s="160"/>
      <c r="I299" s="160"/>
      <c r="J299" s="5"/>
      <c r="K299" s="5"/>
      <c r="L299" s="106"/>
    </row>
    <row r="300" spans="4:12" ht="12.75" customHeight="1">
      <c r="D300" s="5"/>
      <c r="E300" s="5"/>
      <c r="F300" s="5"/>
      <c r="G300" s="5"/>
      <c r="H300" s="5"/>
      <c r="I300" s="5"/>
      <c r="J300" s="5"/>
      <c r="K300" s="5"/>
      <c r="L300" s="106"/>
    </row>
    <row r="301" spans="4:12" ht="12.75" customHeight="1">
      <c r="D301" s="4"/>
      <c r="E301" s="4"/>
      <c r="F301" s="4"/>
      <c r="G301" s="4"/>
      <c r="H301" s="4"/>
      <c r="I301" s="4" t="s">
        <v>169</v>
      </c>
      <c r="J301" s="4"/>
      <c r="K301" s="4"/>
      <c r="L301" s="108" t="s">
        <v>174</v>
      </c>
    </row>
    <row r="302" spans="2:12" ht="12.75" customHeight="1">
      <c r="B302" s="5" t="s">
        <v>4</v>
      </c>
      <c r="C302" s="5"/>
      <c r="D302" s="4" t="s">
        <v>165</v>
      </c>
      <c r="E302" s="4" t="s">
        <v>158</v>
      </c>
      <c r="F302" s="4" t="s">
        <v>166</v>
      </c>
      <c r="G302" s="4" t="s">
        <v>167</v>
      </c>
      <c r="H302" s="5"/>
      <c r="I302" s="4" t="s">
        <v>170</v>
      </c>
      <c r="J302" s="4" t="s">
        <v>172</v>
      </c>
      <c r="K302" s="4"/>
      <c r="L302" s="108" t="s">
        <v>170</v>
      </c>
    </row>
    <row r="303" spans="2:12" ht="12.75" customHeight="1">
      <c r="B303" s="5" t="s">
        <v>359</v>
      </c>
      <c r="C303" s="5"/>
      <c r="D303" s="4" t="s">
        <v>157</v>
      </c>
      <c r="E303" s="4" t="s">
        <v>159</v>
      </c>
      <c r="F303" s="4" t="s">
        <v>159</v>
      </c>
      <c r="G303" s="4" t="s">
        <v>160</v>
      </c>
      <c r="H303" s="4" t="s">
        <v>168</v>
      </c>
      <c r="I303" s="4" t="s">
        <v>171</v>
      </c>
      <c r="J303" s="4" t="s">
        <v>173</v>
      </c>
      <c r="K303" s="4" t="s">
        <v>161</v>
      </c>
      <c r="L303" s="108" t="s">
        <v>175</v>
      </c>
    </row>
    <row r="304" spans="4:12" ht="12.75" customHeight="1">
      <c r="D304" s="4" t="s">
        <v>3</v>
      </c>
      <c r="E304" s="4" t="s">
        <v>3</v>
      </c>
      <c r="F304" s="4" t="s">
        <v>3</v>
      </c>
      <c r="G304" s="4" t="s">
        <v>3</v>
      </c>
      <c r="H304" s="4" t="s">
        <v>3</v>
      </c>
      <c r="I304" s="4" t="s">
        <v>3</v>
      </c>
      <c r="J304" s="4" t="s">
        <v>3</v>
      </c>
      <c r="K304" s="4" t="s">
        <v>3</v>
      </c>
      <c r="L304" s="108" t="s">
        <v>176</v>
      </c>
    </row>
    <row r="305" spans="2:3" ht="12.75" customHeight="1">
      <c r="B305" s="5" t="s">
        <v>184</v>
      </c>
      <c r="C305" s="5"/>
    </row>
    <row r="306" ht="12.75" customHeight="1">
      <c r="C306" s="5" t="s">
        <v>343</v>
      </c>
    </row>
    <row r="307" spans="2:12" ht="12.75" customHeight="1">
      <c r="B307" s="2" t="s">
        <v>114</v>
      </c>
      <c r="D307" s="18">
        <v>48017028</v>
      </c>
      <c r="E307" s="18">
        <v>10960635</v>
      </c>
      <c r="F307" s="18">
        <f>8442458+14099169</f>
        <v>22541627</v>
      </c>
      <c r="G307" s="18">
        <v>1898414</v>
      </c>
      <c r="H307" s="18">
        <v>0</v>
      </c>
      <c r="I307" s="18">
        <v>34858009</v>
      </c>
      <c r="J307" s="18">
        <v>0</v>
      </c>
      <c r="K307" s="18">
        <f>SUM(D307:J307)</f>
        <v>118275713</v>
      </c>
      <c r="L307" s="107">
        <v>2.1</v>
      </c>
    </row>
    <row r="308" spans="2:11" ht="12.75" customHeight="1">
      <c r="B308" s="2" t="s">
        <v>179</v>
      </c>
      <c r="D308" s="18"/>
      <c r="E308" s="18"/>
      <c r="F308" s="18"/>
      <c r="G308" s="18"/>
      <c r="H308" s="18"/>
      <c r="I308" s="18"/>
      <c r="J308" s="18"/>
      <c r="K308" s="18">
        <f aca="true" t="shared" si="22" ref="K308:K318">SUM(D308:J308)</f>
        <v>0</v>
      </c>
    </row>
    <row r="309" spans="3:11" ht="12.75" customHeight="1">
      <c r="C309" s="2" t="s">
        <v>336</v>
      </c>
      <c r="D309" s="18"/>
      <c r="E309" s="18"/>
      <c r="F309" s="18"/>
      <c r="G309" s="18"/>
      <c r="H309" s="18"/>
      <c r="I309" s="18"/>
      <c r="J309" s="18"/>
      <c r="K309" s="18">
        <f t="shared" si="22"/>
        <v>0</v>
      </c>
    </row>
    <row r="310" spans="3:12" ht="12.75" customHeight="1">
      <c r="C310" s="2" t="s">
        <v>268</v>
      </c>
      <c r="D310" s="18">
        <v>8150273</v>
      </c>
      <c r="E310" s="18">
        <v>3957420</v>
      </c>
      <c r="F310" s="18">
        <f>1376266+352541</f>
        <v>1728807</v>
      </c>
      <c r="G310" s="18">
        <v>1874297</v>
      </c>
      <c r="H310" s="18">
        <v>603937</v>
      </c>
      <c r="I310" s="18">
        <v>3559460</v>
      </c>
      <c r="J310" s="18">
        <v>0</v>
      </c>
      <c r="K310" s="18">
        <f t="shared" si="22"/>
        <v>19874194</v>
      </c>
      <c r="L310" s="107">
        <v>2.48</v>
      </c>
    </row>
    <row r="311" spans="2:11" ht="12.75" customHeight="1">
      <c r="B311" s="2" t="s">
        <v>185</v>
      </c>
      <c r="D311" s="18"/>
      <c r="E311" s="18"/>
      <c r="F311" s="18"/>
      <c r="G311" s="18"/>
      <c r="H311" s="18"/>
      <c r="I311" s="18"/>
      <c r="J311" s="18"/>
      <c r="K311" s="18">
        <f t="shared" si="22"/>
        <v>0</v>
      </c>
    </row>
    <row r="312" spans="3:12" ht="12.75" customHeight="1">
      <c r="C312" s="2" t="s">
        <v>341</v>
      </c>
      <c r="D312" s="18">
        <v>6846060</v>
      </c>
      <c r="E312" s="18">
        <v>339742</v>
      </c>
      <c r="F312" s="18">
        <f>234761+1456</f>
        <v>236217</v>
      </c>
      <c r="G312" s="18">
        <v>250</v>
      </c>
      <c r="H312" s="18">
        <v>0</v>
      </c>
      <c r="I312" s="18">
        <v>0</v>
      </c>
      <c r="J312" s="18"/>
      <c r="K312" s="18">
        <f t="shared" si="22"/>
        <v>7422269</v>
      </c>
      <c r="L312" s="107">
        <v>2.53</v>
      </c>
    </row>
    <row r="313" spans="2:12" ht="12.75" customHeight="1">
      <c r="B313" s="2" t="s">
        <v>186</v>
      </c>
      <c r="D313" s="18">
        <v>249839</v>
      </c>
      <c r="E313" s="18">
        <v>193568</v>
      </c>
      <c r="F313" s="18">
        <f>173723+1737</f>
        <v>175460</v>
      </c>
      <c r="G313" s="18">
        <v>0</v>
      </c>
      <c r="H313" s="18">
        <v>0</v>
      </c>
      <c r="I313" s="18">
        <v>2073701</v>
      </c>
      <c r="J313" s="18">
        <v>0</v>
      </c>
      <c r="K313" s="18">
        <f t="shared" si="22"/>
        <v>2692568</v>
      </c>
      <c r="L313" s="107">
        <v>2.69</v>
      </c>
    </row>
    <row r="314" spans="2:11" ht="12.75" customHeight="1">
      <c r="B314" s="2" t="s">
        <v>187</v>
      </c>
      <c r="D314" s="18"/>
      <c r="E314" s="18"/>
      <c r="F314" s="18"/>
      <c r="G314" s="18"/>
      <c r="H314" s="18"/>
      <c r="I314" s="18"/>
      <c r="J314" s="18"/>
      <c r="K314" s="18">
        <f t="shared" si="22"/>
        <v>0</v>
      </c>
    </row>
    <row r="315" spans="3:12" ht="12.75" customHeight="1">
      <c r="C315" s="2" t="s">
        <v>340</v>
      </c>
      <c r="D315" s="18">
        <v>0</v>
      </c>
      <c r="E315" s="18">
        <v>507620</v>
      </c>
      <c r="F315" s="18">
        <v>484357</v>
      </c>
      <c r="G315" s="18">
        <v>3998796</v>
      </c>
      <c r="H315" s="18">
        <v>0</v>
      </c>
      <c r="I315" s="18">
        <v>0</v>
      </c>
      <c r="J315" s="18">
        <v>0</v>
      </c>
      <c r="K315" s="18">
        <f t="shared" si="22"/>
        <v>4990773</v>
      </c>
      <c r="L315" s="107">
        <v>4.39</v>
      </c>
    </row>
    <row r="316" spans="2:12" ht="12.75" customHeight="1">
      <c r="B316" s="2" t="s">
        <v>116</v>
      </c>
      <c r="D316" s="18">
        <v>0</v>
      </c>
      <c r="E316" s="18">
        <v>950000</v>
      </c>
      <c r="F316" s="18">
        <v>610000</v>
      </c>
      <c r="G316" s="18">
        <v>1444000</v>
      </c>
      <c r="H316" s="18">
        <v>0</v>
      </c>
      <c r="I316" s="18">
        <v>0</v>
      </c>
      <c r="J316" s="18">
        <v>0</v>
      </c>
      <c r="K316" s="18">
        <f t="shared" si="22"/>
        <v>3004000</v>
      </c>
      <c r="L316" s="107">
        <v>6.34</v>
      </c>
    </row>
    <row r="317" spans="2:11" ht="12.75" customHeight="1">
      <c r="B317" s="2" t="s">
        <v>182</v>
      </c>
      <c r="D317" s="18"/>
      <c r="E317" s="18"/>
      <c r="F317" s="18"/>
      <c r="G317" s="18"/>
      <c r="H317" s="18"/>
      <c r="I317" s="18"/>
      <c r="J317" s="18"/>
      <c r="K317" s="18">
        <f t="shared" si="22"/>
        <v>0</v>
      </c>
    </row>
    <row r="318" spans="3:12" ht="12.75" customHeight="1">
      <c r="C318" s="2" t="s">
        <v>339</v>
      </c>
      <c r="D318" s="18">
        <v>0</v>
      </c>
      <c r="E318" s="18">
        <v>0</v>
      </c>
      <c r="F318" s="18">
        <v>0</v>
      </c>
      <c r="G318" s="18">
        <v>0</v>
      </c>
      <c r="H318" s="18">
        <v>0</v>
      </c>
      <c r="I318" s="18">
        <f>3140403+855514</f>
        <v>3995917</v>
      </c>
      <c r="J318" s="18">
        <v>0</v>
      </c>
      <c r="K318" s="18">
        <f t="shared" si="22"/>
        <v>3995917</v>
      </c>
      <c r="L318" s="107">
        <v>0</v>
      </c>
    </row>
    <row r="319" spans="2:11" ht="12.75" customHeight="1">
      <c r="B319" s="5" t="s">
        <v>188</v>
      </c>
      <c r="C319" s="5"/>
      <c r="D319" s="32">
        <f>SUM(D307:D318)</f>
        <v>63263200</v>
      </c>
      <c r="E319" s="32">
        <f aca="true" t="shared" si="23" ref="E319:K319">SUM(E307:E318)</f>
        <v>16908985</v>
      </c>
      <c r="F319" s="32">
        <f t="shared" si="23"/>
        <v>25776468</v>
      </c>
      <c r="G319" s="32">
        <f t="shared" si="23"/>
        <v>9215757</v>
      </c>
      <c r="H319" s="32">
        <f t="shared" si="23"/>
        <v>603937</v>
      </c>
      <c r="I319" s="32">
        <f t="shared" si="23"/>
        <v>44487087</v>
      </c>
      <c r="J319" s="32">
        <f t="shared" si="23"/>
        <v>0</v>
      </c>
      <c r="K319" s="32">
        <f t="shared" si="23"/>
        <v>160255434</v>
      </c>
    </row>
    <row r="320" spans="2:11" ht="12.75" customHeight="1">
      <c r="B320" s="2" t="s">
        <v>189</v>
      </c>
      <c r="D320" s="28">
        <v>0</v>
      </c>
      <c r="E320" s="28">
        <v>0</v>
      </c>
      <c r="F320" s="28">
        <v>0</v>
      </c>
      <c r="G320" s="28">
        <v>0</v>
      </c>
      <c r="H320" s="28">
        <v>0</v>
      </c>
      <c r="I320" s="28">
        <v>15179279</v>
      </c>
      <c r="J320" s="28">
        <v>0</v>
      </c>
      <c r="K320" s="28">
        <f>SUM(D320:J320)</f>
        <v>15179279</v>
      </c>
    </row>
    <row r="321" spans="2:3" ht="12.75" customHeight="1">
      <c r="B321" s="5" t="s">
        <v>191</v>
      </c>
      <c r="C321" s="5"/>
    </row>
    <row r="322" spans="3:11" ht="12.75" customHeight="1" thickBot="1">
      <c r="C322" s="5" t="s">
        <v>342</v>
      </c>
      <c r="D322" s="33">
        <f aca="true" t="shared" si="24" ref="D322:K322">SUM(D319:D320)</f>
        <v>63263200</v>
      </c>
      <c r="E322" s="33">
        <f t="shared" si="24"/>
        <v>16908985</v>
      </c>
      <c r="F322" s="33">
        <f t="shared" si="24"/>
        <v>25776468</v>
      </c>
      <c r="G322" s="33">
        <f t="shared" si="24"/>
        <v>9215757</v>
      </c>
      <c r="H322" s="33">
        <f t="shared" si="24"/>
        <v>603937</v>
      </c>
      <c r="I322" s="33">
        <f t="shared" si="24"/>
        <v>59666366</v>
      </c>
      <c r="J322" s="33">
        <f t="shared" si="24"/>
        <v>0</v>
      </c>
      <c r="K322" s="33">
        <f t="shared" si="24"/>
        <v>175434713</v>
      </c>
    </row>
    <row r="323" spans="2:11" ht="12.75" customHeight="1" thickTop="1">
      <c r="B323" s="5"/>
      <c r="C323" s="5"/>
      <c r="D323" s="44"/>
      <c r="E323" s="44"/>
      <c r="F323" s="44"/>
      <c r="G323" s="44"/>
      <c r="H323" s="44"/>
      <c r="I323" s="44"/>
      <c r="J323" s="44"/>
      <c r="K323" s="44"/>
    </row>
    <row r="324" spans="2:11" ht="12.75" customHeight="1">
      <c r="B324" s="2" t="s">
        <v>192</v>
      </c>
      <c r="D324" s="18"/>
      <c r="E324" s="18"/>
      <c r="F324" s="18"/>
      <c r="G324" s="18"/>
      <c r="H324" s="18"/>
      <c r="I324" s="18"/>
      <c r="J324" s="18"/>
      <c r="K324" s="18"/>
    </row>
    <row r="325" spans="3:11" ht="12.75" customHeight="1">
      <c r="C325" s="2" t="s">
        <v>344</v>
      </c>
      <c r="D325" s="18">
        <v>-13651990</v>
      </c>
      <c r="E325" s="18">
        <v>12599276</v>
      </c>
      <c r="F325" s="18">
        <f>-103905-10165303</f>
        <v>-10269208</v>
      </c>
      <c r="G325" s="18">
        <v>9840558</v>
      </c>
      <c r="H325" s="18">
        <v>24665789</v>
      </c>
      <c r="I325" s="18">
        <v>-23184425</v>
      </c>
      <c r="J325" s="18">
        <v>0</v>
      </c>
      <c r="K325" s="18">
        <f>SUM(D325:J325)</f>
        <v>0</v>
      </c>
    </row>
    <row r="326" spans="2:11" ht="12.75" customHeight="1">
      <c r="B326" s="2" t="s">
        <v>193</v>
      </c>
      <c r="D326" s="18"/>
      <c r="E326" s="18"/>
      <c r="F326" s="18"/>
      <c r="G326" s="18"/>
      <c r="H326" s="18"/>
      <c r="I326" s="18"/>
      <c r="J326" s="18"/>
      <c r="K326" s="18"/>
    </row>
    <row r="327" spans="3:11" ht="12.75" customHeight="1">
      <c r="C327" s="2" t="s">
        <v>423</v>
      </c>
      <c r="D327" s="18">
        <v>902399</v>
      </c>
      <c r="E327" s="18">
        <v>5322571</v>
      </c>
      <c r="F327" s="18">
        <f>-147519-765216</f>
        <v>-912735</v>
      </c>
      <c r="G327" s="18">
        <v>-3272400</v>
      </c>
      <c r="H327" s="18">
        <v>-2039835</v>
      </c>
      <c r="I327" s="18">
        <v>0</v>
      </c>
      <c r="J327" s="18">
        <v>0</v>
      </c>
      <c r="K327" s="18">
        <f>SUM(D327:J327)</f>
        <v>0</v>
      </c>
    </row>
    <row r="328" spans="2:11" ht="12.75" customHeight="1" thickBot="1">
      <c r="B328" s="5" t="s">
        <v>194</v>
      </c>
      <c r="C328" s="5"/>
      <c r="D328" s="42">
        <f>SUM(D324:D327)</f>
        <v>-12749591</v>
      </c>
      <c r="E328" s="42">
        <f aca="true" t="shared" si="25" ref="E328:K328">SUM(E324:E327)</f>
        <v>17921847</v>
      </c>
      <c r="F328" s="42">
        <f t="shared" si="25"/>
        <v>-11181943</v>
      </c>
      <c r="G328" s="42">
        <f t="shared" si="25"/>
        <v>6568158</v>
      </c>
      <c r="H328" s="42">
        <f t="shared" si="25"/>
        <v>22625954</v>
      </c>
      <c r="I328" s="42">
        <f t="shared" si="25"/>
        <v>-23184425</v>
      </c>
      <c r="J328" s="42">
        <f t="shared" si="25"/>
        <v>0</v>
      </c>
      <c r="K328" s="42">
        <f t="shared" si="25"/>
        <v>0</v>
      </c>
    </row>
    <row r="329" ht="12.75" customHeight="1" thickTop="1"/>
    <row r="330" ht="12.75" customHeight="1">
      <c r="B330" s="2" t="s">
        <v>615</v>
      </c>
    </row>
  </sheetData>
  <mergeCells count="32">
    <mergeCell ref="D299:I299"/>
    <mergeCell ref="D92:I92"/>
    <mergeCell ref="A253:L253"/>
    <mergeCell ref="D7:I7"/>
    <mergeCell ref="D131:I131"/>
    <mergeCell ref="D215:I215"/>
    <mergeCell ref="D176:I176"/>
    <mergeCell ref="A211:L211"/>
    <mergeCell ref="A212:L212"/>
    <mergeCell ref="A213:L213"/>
    <mergeCell ref="A1:L1"/>
    <mergeCell ref="A2:L2"/>
    <mergeCell ref="A3:L3"/>
    <mergeCell ref="D47:I47"/>
    <mergeCell ref="A43:L43"/>
    <mergeCell ref="A44:L44"/>
    <mergeCell ref="A45:L45"/>
    <mergeCell ref="A85:L85"/>
    <mergeCell ref="A86:L86"/>
    <mergeCell ref="A87:L87"/>
    <mergeCell ref="A127:L127"/>
    <mergeCell ref="A128:L128"/>
    <mergeCell ref="A129:L129"/>
    <mergeCell ref="A169:L169"/>
    <mergeCell ref="A170:L170"/>
    <mergeCell ref="A171:L171"/>
    <mergeCell ref="A297:L297"/>
    <mergeCell ref="A254:L254"/>
    <mergeCell ref="A255:L255"/>
    <mergeCell ref="A295:L295"/>
    <mergeCell ref="A296:L296"/>
    <mergeCell ref="D260:I260"/>
  </mergeCells>
  <printOptions/>
  <pageMargins left="0.5118110236220472" right="0.4724409448818898" top="0.5905511811023623" bottom="0.3937007874015748" header="0.5118110236220472" footer="0.5118110236220472"/>
  <pageSetup fitToHeight="11" horizontalDpi="600" verticalDpi="600" orientation="landscape" paperSize="9" r:id="rId2"/>
  <rowBreaks count="7" manualBreakCount="7">
    <brk id="42" max="11" man="1"/>
    <brk id="84" max="11" man="1"/>
    <brk id="126" max="11" man="1"/>
    <brk id="168" max="11" man="1"/>
    <brk id="210" max="11" man="1"/>
    <brk id="252" max="11" man="1"/>
    <brk id="294"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1:K41"/>
  <sheetViews>
    <sheetView view="pageBreakPreview" zoomScaleSheetLayoutView="100" workbookViewId="0" topLeftCell="A10">
      <selection activeCell="D26" sqref="D26"/>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60" t="s">
        <v>354</v>
      </c>
      <c r="B1" s="160"/>
      <c r="C1" s="160"/>
      <c r="D1" s="160"/>
      <c r="E1" s="160"/>
      <c r="F1" s="160"/>
      <c r="G1" s="160"/>
      <c r="H1" s="160"/>
      <c r="I1" s="160"/>
      <c r="J1" s="160"/>
    </row>
    <row r="2" spans="1:10" ht="12.75" customHeight="1">
      <c r="A2" s="160" t="s">
        <v>355</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162</v>
      </c>
      <c r="B5" s="5" t="s">
        <v>196</v>
      </c>
      <c r="C5" s="5"/>
    </row>
    <row r="7" ht="12.75" customHeight="1">
      <c r="B7" s="2" t="s">
        <v>566</v>
      </c>
    </row>
    <row r="8" spans="4:10" ht="12.75" customHeight="1">
      <c r="D8" s="160" t="s">
        <v>2</v>
      </c>
      <c r="E8" s="160"/>
      <c r="F8" s="160"/>
      <c r="G8" s="4"/>
      <c r="H8" s="160" t="s">
        <v>4</v>
      </c>
      <c r="I8" s="160"/>
      <c r="J8" s="160"/>
    </row>
    <row r="9" spans="4:10" ht="12.75" customHeight="1">
      <c r="D9" s="6" t="s">
        <v>571</v>
      </c>
      <c r="E9" s="6"/>
      <c r="F9" s="7" t="s">
        <v>357</v>
      </c>
      <c r="G9" s="7"/>
      <c r="H9" s="6" t="s">
        <v>571</v>
      </c>
      <c r="I9" s="6"/>
      <c r="J9" s="7" t="s">
        <v>357</v>
      </c>
    </row>
    <row r="10" spans="4:10" ht="12.75" customHeight="1">
      <c r="D10" s="4">
        <v>2005</v>
      </c>
      <c r="E10" s="4"/>
      <c r="F10" s="4">
        <v>2005</v>
      </c>
      <c r="G10" s="4"/>
      <c r="H10" s="4">
        <v>2005</v>
      </c>
      <c r="I10" s="4"/>
      <c r="J10" s="4">
        <v>2005</v>
      </c>
    </row>
    <row r="11" spans="4:10" ht="12.75" customHeight="1">
      <c r="D11" s="4" t="s">
        <v>3</v>
      </c>
      <c r="E11" s="4"/>
      <c r="F11" s="4" t="s">
        <v>3</v>
      </c>
      <c r="G11" s="4"/>
      <c r="H11" s="4" t="s">
        <v>3</v>
      </c>
      <c r="I11" s="4"/>
      <c r="J11" s="4" t="s">
        <v>3</v>
      </c>
    </row>
    <row r="12" spans="2:3" ht="12.75" customHeight="1">
      <c r="B12" s="3" t="s">
        <v>603</v>
      </c>
      <c r="C12" s="3"/>
    </row>
    <row r="13" spans="2:10" ht="12.75" customHeight="1">
      <c r="B13" s="2" t="s">
        <v>197</v>
      </c>
      <c r="D13" s="105">
        <v>0.1004</v>
      </c>
      <c r="E13" s="64"/>
      <c r="F13" s="64">
        <v>0.1145</v>
      </c>
      <c r="G13" s="64"/>
      <c r="H13" s="105">
        <v>0.0951</v>
      </c>
      <c r="I13" s="64"/>
      <c r="J13" s="64">
        <v>0.1107</v>
      </c>
    </row>
    <row r="14" spans="2:10" ht="12.75" customHeight="1" thickBot="1">
      <c r="B14" s="2" t="s">
        <v>198</v>
      </c>
      <c r="D14" s="76">
        <v>0.141</v>
      </c>
      <c r="E14" s="64"/>
      <c r="F14" s="63">
        <v>0.1502</v>
      </c>
      <c r="G14" s="64"/>
      <c r="H14" s="76">
        <v>0.1236</v>
      </c>
      <c r="I14" s="64"/>
      <c r="J14" s="63">
        <v>0.1386</v>
      </c>
    </row>
    <row r="15" ht="12.75" customHeight="1" thickTop="1"/>
    <row r="16" spans="2:3" ht="12.75" customHeight="1">
      <c r="B16" s="3" t="s">
        <v>604</v>
      </c>
      <c r="C16" s="3"/>
    </row>
    <row r="17" spans="2:11" ht="12.75" customHeight="1">
      <c r="B17" s="2" t="s">
        <v>197</v>
      </c>
      <c r="D17" s="105">
        <v>0.091</v>
      </c>
      <c r="E17" s="64"/>
      <c r="F17" s="64">
        <v>0.1027</v>
      </c>
      <c r="G17" s="64"/>
      <c r="H17" s="105">
        <v>0.0852</v>
      </c>
      <c r="I17" s="64"/>
      <c r="J17" s="64">
        <v>0.0981</v>
      </c>
      <c r="K17" s="13"/>
    </row>
    <row r="18" spans="2:11" ht="12.75" customHeight="1" thickBot="1">
      <c r="B18" s="2" t="s">
        <v>198</v>
      </c>
      <c r="D18" s="76">
        <v>0.1316</v>
      </c>
      <c r="E18" s="64"/>
      <c r="F18" s="63">
        <v>0.1384</v>
      </c>
      <c r="G18" s="64"/>
      <c r="H18" s="76">
        <v>0.1138</v>
      </c>
      <c r="I18" s="64"/>
      <c r="J18" s="63">
        <v>0.1261</v>
      </c>
      <c r="K18" s="13"/>
    </row>
    <row r="19" ht="12.75" customHeight="1" thickTop="1"/>
    <row r="20" ht="12.75" customHeight="1">
      <c r="B20" s="5" t="s">
        <v>199</v>
      </c>
    </row>
    <row r="21" spans="2:3" ht="12.75" customHeight="1">
      <c r="B21" s="3" t="s">
        <v>200</v>
      </c>
      <c r="C21" s="3"/>
    </row>
    <row r="22" spans="2:10" ht="12.75" customHeight="1">
      <c r="B22" s="2" t="s">
        <v>201</v>
      </c>
      <c r="D22" s="17">
        <v>3781290</v>
      </c>
      <c r="E22" s="18"/>
      <c r="F22" s="18">
        <v>3721053</v>
      </c>
      <c r="G22" s="18"/>
      <c r="H22" s="17">
        <v>3781290</v>
      </c>
      <c r="I22" s="18"/>
      <c r="J22" s="18">
        <v>3721053</v>
      </c>
    </row>
    <row r="23" spans="2:10" ht="12.75" customHeight="1">
      <c r="B23" s="2" t="s">
        <v>202</v>
      </c>
      <c r="D23" s="17">
        <v>2004448</v>
      </c>
      <c r="E23" s="18"/>
      <c r="F23" s="18">
        <v>1501117</v>
      </c>
      <c r="G23" s="18"/>
      <c r="H23" s="17">
        <v>2004448</v>
      </c>
      <c r="I23" s="18"/>
      <c r="J23" s="18">
        <v>1501117</v>
      </c>
    </row>
    <row r="24" spans="2:10" ht="15.75">
      <c r="B24" s="2" t="s">
        <v>568</v>
      </c>
      <c r="D24" s="17">
        <v>9492350</v>
      </c>
      <c r="E24" s="18"/>
      <c r="F24" s="18">
        <v>11114651</v>
      </c>
      <c r="G24" s="18"/>
      <c r="H24" s="17">
        <v>8245380</v>
      </c>
      <c r="I24" s="18"/>
      <c r="J24" s="18">
        <v>9867691</v>
      </c>
    </row>
    <row r="25" spans="2:10" ht="12.75" customHeight="1">
      <c r="B25" s="2" t="s">
        <v>547</v>
      </c>
      <c r="D25" s="17">
        <v>227743</v>
      </c>
      <c r="E25" s="18"/>
      <c r="F25" s="18">
        <v>215226</v>
      </c>
      <c r="G25" s="18"/>
      <c r="H25" s="17">
        <v>0</v>
      </c>
      <c r="I25" s="18"/>
      <c r="J25" s="18">
        <v>0</v>
      </c>
    </row>
    <row r="26" spans="2:10" ht="15.75">
      <c r="B26" s="2" t="s">
        <v>569</v>
      </c>
      <c r="D26" s="17">
        <v>-963946</v>
      </c>
      <c r="E26" s="18"/>
      <c r="F26" s="18">
        <v>-963946</v>
      </c>
      <c r="G26" s="18"/>
      <c r="H26" s="17">
        <v>-911753</v>
      </c>
      <c r="I26" s="18"/>
      <c r="J26" s="18">
        <v>-911753</v>
      </c>
    </row>
    <row r="27" spans="2:10" ht="12.75" customHeight="1">
      <c r="B27" s="2" t="s">
        <v>203</v>
      </c>
      <c r="D27" s="95">
        <f>SUM(D22:D26)</f>
        <v>14541885</v>
      </c>
      <c r="E27" s="18"/>
      <c r="F27" s="46">
        <f>SUM(F22:F26)</f>
        <v>15588101</v>
      </c>
      <c r="G27" s="18"/>
      <c r="H27" s="95">
        <f>SUM(H22:H26)</f>
        <v>13119365</v>
      </c>
      <c r="I27" s="18"/>
      <c r="J27" s="46">
        <f>SUM(J22:J26)</f>
        <v>14178108</v>
      </c>
    </row>
    <row r="28" spans="4:10" ht="12.75" customHeight="1">
      <c r="D28" s="17"/>
      <c r="E28" s="18"/>
      <c r="F28" s="18"/>
      <c r="G28" s="18"/>
      <c r="H28" s="17"/>
      <c r="I28" s="18"/>
      <c r="J28" s="18"/>
    </row>
    <row r="29" spans="2:10" ht="12.75" customHeight="1">
      <c r="B29" s="3" t="s">
        <v>204</v>
      </c>
      <c r="C29" s="3"/>
      <c r="D29" s="17"/>
      <c r="E29" s="18"/>
      <c r="F29" s="18"/>
      <c r="G29" s="18"/>
      <c r="H29" s="17"/>
      <c r="I29" s="18"/>
      <c r="J29" s="18"/>
    </row>
    <row r="30" spans="2:10" ht="12.75" customHeight="1">
      <c r="B30" s="2" t="s">
        <v>518</v>
      </c>
      <c r="C30" s="3"/>
      <c r="D30" s="17">
        <v>3046210</v>
      </c>
      <c r="E30" s="18"/>
      <c r="F30" s="18">
        <v>2054000</v>
      </c>
      <c r="G30" s="18"/>
      <c r="H30" s="17">
        <v>3046210</v>
      </c>
      <c r="I30" s="18"/>
      <c r="J30" s="18">
        <v>2054000</v>
      </c>
    </row>
    <row r="31" spans="2:10" ht="12.75" customHeight="1">
      <c r="B31" s="2" t="s">
        <v>205</v>
      </c>
      <c r="D31" s="17"/>
      <c r="E31" s="18"/>
      <c r="F31" s="18"/>
      <c r="G31" s="18"/>
      <c r="H31" s="17"/>
      <c r="I31" s="18"/>
      <c r="J31" s="18"/>
    </row>
    <row r="32" spans="3:10" ht="12.75" customHeight="1">
      <c r="C32" s="2" t="s">
        <v>345</v>
      </c>
      <c r="D32" s="17">
        <v>2833400</v>
      </c>
      <c r="E32" s="18"/>
      <c r="F32" s="18">
        <v>2810356</v>
      </c>
      <c r="G32" s="18"/>
      <c r="H32" s="17">
        <v>2604200</v>
      </c>
      <c r="I32" s="18"/>
      <c r="J32" s="18">
        <v>2596076</v>
      </c>
    </row>
    <row r="33" spans="2:10" ht="12.75" customHeight="1">
      <c r="B33" s="2" t="s">
        <v>206</v>
      </c>
      <c r="D33" s="95">
        <f>SUM(D30:D32)</f>
        <v>5879610</v>
      </c>
      <c r="E33" s="18"/>
      <c r="F33" s="46">
        <f>SUM(F30:F32)</f>
        <v>4864356</v>
      </c>
      <c r="G33" s="18"/>
      <c r="H33" s="95">
        <f>SUM(H30:H32)</f>
        <v>5650410</v>
      </c>
      <c r="I33" s="18"/>
      <c r="J33" s="46">
        <f>SUM(J30:J32)</f>
        <v>4650076</v>
      </c>
    </row>
    <row r="34" spans="2:10" ht="12.75" customHeight="1">
      <c r="B34" s="2" t="s">
        <v>207</v>
      </c>
      <c r="D34" s="17">
        <f>+D27+D33</f>
        <v>20421495</v>
      </c>
      <c r="E34" s="18"/>
      <c r="F34" s="18">
        <f>+F27+F33</f>
        <v>20452457</v>
      </c>
      <c r="G34" s="18"/>
      <c r="H34" s="17">
        <f>+H27+H33</f>
        <v>18769775</v>
      </c>
      <c r="I34" s="18"/>
      <c r="J34" s="18">
        <f>+J27+J33</f>
        <v>18828184</v>
      </c>
    </row>
    <row r="35" spans="2:10" ht="15.75">
      <c r="B35" s="2" t="s">
        <v>570</v>
      </c>
      <c r="D35" s="17">
        <v>0</v>
      </c>
      <c r="E35" s="18"/>
      <c r="F35" s="18">
        <v>0</v>
      </c>
      <c r="G35" s="18"/>
      <c r="H35" s="17">
        <v>-1712790</v>
      </c>
      <c r="I35" s="18"/>
      <c r="J35" s="18">
        <v>-1075978</v>
      </c>
    </row>
    <row r="36" spans="2:10" ht="12.75" customHeight="1" thickBot="1">
      <c r="B36" s="2" t="s">
        <v>208</v>
      </c>
      <c r="D36" s="68">
        <f>SUM(D34:D35)</f>
        <v>20421495</v>
      </c>
      <c r="E36" s="18"/>
      <c r="F36" s="42">
        <f>SUM(F34:F35)</f>
        <v>20452457</v>
      </c>
      <c r="G36" s="18"/>
      <c r="H36" s="68">
        <f>SUM(H34:H35)</f>
        <v>17056985</v>
      </c>
      <c r="I36" s="18"/>
      <c r="J36" s="42">
        <f>SUM(J34:J35)</f>
        <v>17752206</v>
      </c>
    </row>
    <row r="37" ht="12.75" customHeight="1" thickTop="1"/>
    <row r="38" spans="2:3" ht="15.75">
      <c r="B38" s="145">
        <v>1</v>
      </c>
      <c r="C38" s="2" t="s">
        <v>562</v>
      </c>
    </row>
    <row r="39" spans="2:3" ht="12.75" customHeight="1">
      <c r="B39" s="145"/>
      <c r="C39" s="2" t="s">
        <v>563</v>
      </c>
    </row>
    <row r="40" spans="2:3" ht="15.75">
      <c r="B40" s="145">
        <v>2</v>
      </c>
      <c r="C40" s="2" t="s">
        <v>561</v>
      </c>
    </row>
    <row r="41" ht="12.75" customHeight="1">
      <c r="C41" s="2" t="s">
        <v>560</v>
      </c>
    </row>
  </sheetData>
  <mergeCells count="5">
    <mergeCell ref="A1:J1"/>
    <mergeCell ref="A2:J2"/>
    <mergeCell ref="A3:J3"/>
    <mergeCell ref="D8:F8"/>
    <mergeCell ref="H8:J8"/>
  </mergeCells>
  <printOptions/>
  <pageMargins left="0.49" right="0.47" top="0.5905511811023623" bottom="0.3937007874015748" header="0.5118110236220472" footer="0.5118110236220472"/>
  <pageSetup fitToHeight="2"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tabColor indexed="11"/>
  </sheetPr>
  <dimension ref="A1:J230"/>
  <sheetViews>
    <sheetView view="pageBreakPreview" zoomScaleSheetLayoutView="100" workbookViewId="0" topLeftCell="A1">
      <selection activeCell="A3" sqref="A3:J3"/>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60" t="s">
        <v>354</v>
      </c>
      <c r="B1" s="160"/>
      <c r="C1" s="160"/>
      <c r="D1" s="160"/>
      <c r="E1" s="160"/>
      <c r="F1" s="160"/>
      <c r="G1" s="160"/>
      <c r="H1" s="160"/>
      <c r="I1" s="160"/>
      <c r="J1" s="160"/>
    </row>
    <row r="2" spans="1:10" ht="12.75" customHeight="1">
      <c r="A2" s="160" t="s">
        <v>355</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195</v>
      </c>
      <c r="B5" s="10" t="s">
        <v>212</v>
      </c>
      <c r="C5" s="10"/>
    </row>
    <row r="7" spans="1:6" ht="12.75" customHeight="1">
      <c r="A7" s="4" t="s">
        <v>424</v>
      </c>
      <c r="B7" s="10" t="s">
        <v>595</v>
      </c>
      <c r="C7" s="10"/>
      <c r="F7" s="16"/>
    </row>
    <row r="8" spans="4:10" ht="12.75" customHeight="1">
      <c r="D8" s="160" t="s">
        <v>2</v>
      </c>
      <c r="E8" s="160"/>
      <c r="F8" s="160"/>
      <c r="G8" s="4"/>
      <c r="H8" s="160" t="s">
        <v>4</v>
      </c>
      <c r="I8" s="160"/>
      <c r="J8" s="160"/>
    </row>
    <row r="9" spans="4:10" ht="12.75" customHeight="1">
      <c r="D9" s="6" t="s">
        <v>571</v>
      </c>
      <c r="E9" s="6"/>
      <c r="F9" s="7" t="s">
        <v>357</v>
      </c>
      <c r="G9" s="7"/>
      <c r="H9" s="6" t="s">
        <v>571</v>
      </c>
      <c r="I9" s="6"/>
      <c r="J9" s="7" t="s">
        <v>357</v>
      </c>
    </row>
    <row r="10" spans="4:10" ht="12.75" customHeight="1">
      <c r="D10" s="4">
        <v>2005</v>
      </c>
      <c r="E10" s="4"/>
      <c r="F10" s="4">
        <v>2005</v>
      </c>
      <c r="G10" s="4"/>
      <c r="H10" s="4">
        <v>2005</v>
      </c>
      <c r="I10" s="4"/>
      <c r="J10" s="4">
        <v>2005</v>
      </c>
    </row>
    <row r="11" spans="4:10" ht="12.75" customHeight="1">
      <c r="D11" s="4" t="s">
        <v>3</v>
      </c>
      <c r="E11" s="4"/>
      <c r="F11" s="4" t="s">
        <v>3</v>
      </c>
      <c r="G11" s="4"/>
      <c r="H11" s="4" t="s">
        <v>3</v>
      </c>
      <c r="I11" s="4"/>
      <c r="J11" s="4" t="s">
        <v>3</v>
      </c>
    </row>
    <row r="12" spans="2:3" ht="12.75" customHeight="1">
      <c r="B12" s="5" t="s">
        <v>177</v>
      </c>
      <c r="C12" s="5"/>
    </row>
    <row r="13" spans="2:10" ht="12.75" customHeight="1">
      <c r="B13" s="2" t="s">
        <v>178</v>
      </c>
      <c r="D13" s="17">
        <v>1640203</v>
      </c>
      <c r="E13" s="18"/>
      <c r="F13" s="18">
        <v>2644671</v>
      </c>
      <c r="G13" s="18"/>
      <c r="H13" s="17">
        <v>1450264</v>
      </c>
      <c r="I13" s="18"/>
      <c r="J13" s="18">
        <v>2264460</v>
      </c>
    </row>
    <row r="14" spans="2:10" ht="12.75" customHeight="1">
      <c r="B14" s="2" t="s">
        <v>413</v>
      </c>
      <c r="D14" s="17"/>
      <c r="E14" s="18"/>
      <c r="F14" s="18"/>
      <c r="G14" s="18"/>
      <c r="H14" s="17"/>
      <c r="I14" s="18"/>
      <c r="J14" s="18"/>
    </row>
    <row r="15" spans="3:10" ht="12.75" customHeight="1">
      <c r="C15" s="2" t="s">
        <v>278</v>
      </c>
      <c r="D15" s="17">
        <v>524270</v>
      </c>
      <c r="E15" s="18"/>
      <c r="F15" s="18">
        <v>467066</v>
      </c>
      <c r="G15" s="18"/>
      <c r="H15" s="17">
        <v>467578</v>
      </c>
      <c r="I15" s="18"/>
      <c r="J15" s="18">
        <v>340990</v>
      </c>
    </row>
    <row r="16" spans="2:10" ht="12.75" customHeight="1">
      <c r="B16" s="2" t="s">
        <v>412</v>
      </c>
      <c r="D16" s="17">
        <v>2853281</v>
      </c>
      <c r="E16" s="18"/>
      <c r="F16" s="18">
        <v>3401307</v>
      </c>
      <c r="G16" s="18"/>
      <c r="H16" s="17">
        <v>2495501</v>
      </c>
      <c r="I16" s="18"/>
      <c r="J16" s="18">
        <v>3019940</v>
      </c>
    </row>
    <row r="17" spans="2:10" ht="12.75" customHeight="1">
      <c r="B17" s="2" t="s">
        <v>213</v>
      </c>
      <c r="D17" s="17">
        <v>16852311</v>
      </c>
      <c r="E17" s="18"/>
      <c r="F17" s="18">
        <v>16052758</v>
      </c>
      <c r="G17" s="18"/>
      <c r="H17" s="17">
        <v>16852311</v>
      </c>
      <c r="I17" s="18"/>
      <c r="J17" s="18">
        <v>16052758</v>
      </c>
    </row>
    <row r="18" spans="2:10" ht="12.75" customHeight="1">
      <c r="B18" s="2" t="s">
        <v>214</v>
      </c>
      <c r="D18" s="17">
        <v>10176</v>
      </c>
      <c r="E18" s="18"/>
      <c r="F18" s="18">
        <v>14176</v>
      </c>
      <c r="G18" s="18"/>
      <c r="H18" s="17">
        <v>5791</v>
      </c>
      <c r="I18" s="18"/>
      <c r="J18" s="18">
        <v>9543</v>
      </c>
    </row>
    <row r="19" spans="2:10" ht="12.75" customHeight="1">
      <c r="B19" s="2" t="s">
        <v>215</v>
      </c>
      <c r="D19" s="17">
        <v>229584</v>
      </c>
      <c r="E19" s="18"/>
      <c r="F19" s="18">
        <v>235516</v>
      </c>
      <c r="G19" s="18"/>
      <c r="H19" s="17">
        <v>226380</v>
      </c>
      <c r="I19" s="18"/>
      <c r="J19" s="18">
        <v>230410</v>
      </c>
    </row>
    <row r="20" spans="2:10" ht="12.75" customHeight="1" thickBot="1">
      <c r="B20" s="5" t="s">
        <v>216</v>
      </c>
      <c r="C20" s="5"/>
      <c r="D20" s="68">
        <f>SUM(D13:D19)</f>
        <v>22109825</v>
      </c>
      <c r="E20" s="18"/>
      <c r="F20" s="42">
        <f>SUM(F13:F19)</f>
        <v>22815494</v>
      </c>
      <c r="G20" s="18"/>
      <c r="H20" s="68">
        <f>SUM(H13:H19)</f>
        <v>21497825</v>
      </c>
      <c r="I20" s="18"/>
      <c r="J20" s="42">
        <f>SUM(J13:J19)</f>
        <v>21918101</v>
      </c>
    </row>
    <row r="21" spans="4:10" ht="12.75" customHeight="1" thickTop="1">
      <c r="D21" s="17"/>
      <c r="E21" s="18"/>
      <c r="F21" s="18"/>
      <c r="G21" s="18"/>
      <c r="H21" s="17"/>
      <c r="I21" s="18"/>
      <c r="J21" s="18"/>
    </row>
    <row r="22" spans="2:10" ht="12.75" customHeight="1">
      <c r="B22" s="5" t="s">
        <v>217</v>
      </c>
      <c r="C22" s="5"/>
      <c r="D22" s="17"/>
      <c r="E22" s="18"/>
      <c r="F22" s="18"/>
      <c r="G22" s="18"/>
      <c r="H22" s="17"/>
      <c r="I22" s="18"/>
      <c r="J22" s="18"/>
    </row>
    <row r="23" spans="3:10" ht="12.75" customHeight="1">
      <c r="C23" s="5" t="s">
        <v>346</v>
      </c>
      <c r="D23" s="17"/>
      <c r="E23" s="18"/>
      <c r="F23" s="18"/>
      <c r="G23" s="18"/>
      <c r="H23" s="17"/>
      <c r="I23" s="18"/>
      <c r="J23" s="18"/>
    </row>
    <row r="24" spans="2:10" ht="12.75" customHeight="1">
      <c r="B24" s="2" t="s">
        <v>114</v>
      </c>
      <c r="D24" s="17">
        <v>14534391</v>
      </c>
      <c r="E24" s="18"/>
      <c r="F24" s="18">
        <v>15335991</v>
      </c>
      <c r="G24" s="18"/>
      <c r="H24" s="17">
        <v>14383155</v>
      </c>
      <c r="I24" s="18"/>
      <c r="J24" s="18">
        <v>15044703</v>
      </c>
    </row>
    <row r="25" spans="2:10" ht="12.75" customHeight="1">
      <c r="B25" s="2" t="s">
        <v>218</v>
      </c>
      <c r="D25" s="17"/>
      <c r="E25" s="18"/>
      <c r="F25" s="18"/>
      <c r="G25" s="18"/>
      <c r="H25" s="17"/>
      <c r="I25" s="18"/>
      <c r="J25" s="18"/>
    </row>
    <row r="26" spans="3:10" ht="12.75" customHeight="1">
      <c r="C26" s="2" t="s">
        <v>324</v>
      </c>
      <c r="D26" s="17">
        <v>1857379</v>
      </c>
      <c r="E26" s="18"/>
      <c r="F26" s="18">
        <v>3140408</v>
      </c>
      <c r="G26" s="18"/>
      <c r="H26" s="17">
        <v>1767249</v>
      </c>
      <c r="I26" s="18"/>
      <c r="J26" s="18">
        <v>3125900</v>
      </c>
    </row>
    <row r="27" spans="2:10" ht="12.75" customHeight="1">
      <c r="B27" s="2" t="s">
        <v>186</v>
      </c>
      <c r="D27" s="17">
        <v>1005417</v>
      </c>
      <c r="E27" s="18"/>
      <c r="F27" s="18">
        <v>1191359</v>
      </c>
      <c r="G27" s="18"/>
      <c r="H27" s="17">
        <v>1005417</v>
      </c>
      <c r="I27" s="18"/>
      <c r="J27" s="18">
        <v>1191359</v>
      </c>
    </row>
    <row r="28" spans="2:10" ht="12.75" customHeight="1">
      <c r="B28" s="2" t="s">
        <v>219</v>
      </c>
      <c r="D28" s="17">
        <v>1793196</v>
      </c>
      <c r="E28" s="18"/>
      <c r="F28" s="18">
        <v>1169572</v>
      </c>
      <c r="G28" s="18"/>
      <c r="H28" s="17">
        <v>1784731</v>
      </c>
      <c r="I28" s="18"/>
      <c r="J28" s="18">
        <v>1156729</v>
      </c>
    </row>
    <row r="29" spans="2:10" ht="12.75" customHeight="1">
      <c r="B29" s="2" t="s">
        <v>220</v>
      </c>
      <c r="D29" s="17">
        <v>83934</v>
      </c>
      <c r="E29" s="18"/>
      <c r="F29" s="18">
        <v>171593</v>
      </c>
      <c r="G29" s="18"/>
      <c r="H29" s="17">
        <v>82917</v>
      </c>
      <c r="I29" s="18"/>
      <c r="J29" s="18">
        <v>165017</v>
      </c>
    </row>
    <row r="30" spans="2:10" ht="12.75" customHeight="1">
      <c r="B30" s="2" t="s">
        <v>594</v>
      </c>
      <c r="D30" s="17">
        <v>1000000</v>
      </c>
      <c r="E30" s="18"/>
      <c r="F30" s="18">
        <v>0</v>
      </c>
      <c r="G30" s="18"/>
      <c r="H30" s="17">
        <v>1000000</v>
      </c>
      <c r="I30" s="18"/>
      <c r="J30" s="18">
        <v>0</v>
      </c>
    </row>
    <row r="31" spans="2:10" ht="12.75" customHeight="1">
      <c r="B31" s="5" t="s">
        <v>188</v>
      </c>
      <c r="C31" s="5"/>
      <c r="D31" s="72">
        <f>SUM(D24:D30)</f>
        <v>20274317</v>
      </c>
      <c r="E31" s="18"/>
      <c r="F31" s="32">
        <f>SUM(F24:F30)</f>
        <v>21008923</v>
      </c>
      <c r="G31" s="18"/>
      <c r="H31" s="72">
        <f>SUM(H24:H30)</f>
        <v>20023469</v>
      </c>
      <c r="I31" s="18"/>
      <c r="J31" s="32">
        <f>SUM(J24:J30)</f>
        <v>20683708</v>
      </c>
    </row>
    <row r="32" spans="2:10" ht="12.75" customHeight="1">
      <c r="B32" s="2" t="s">
        <v>221</v>
      </c>
      <c r="D32" s="27">
        <f>1835503+5</f>
        <v>1835508</v>
      </c>
      <c r="E32" s="18"/>
      <c r="F32" s="28">
        <v>1806571</v>
      </c>
      <c r="G32" s="18"/>
      <c r="H32" s="27">
        <v>1474356</v>
      </c>
      <c r="I32" s="18"/>
      <c r="J32" s="28">
        <v>1234393</v>
      </c>
    </row>
    <row r="33" spans="2:10" ht="12.75" customHeight="1">
      <c r="B33" s="2" t="s">
        <v>222</v>
      </c>
      <c r="D33" s="17"/>
      <c r="E33" s="18"/>
      <c r="F33" s="18"/>
      <c r="G33" s="18"/>
      <c r="H33" s="17"/>
      <c r="I33" s="18"/>
      <c r="J33" s="18"/>
    </row>
    <row r="34" spans="3:10" ht="12.75" customHeight="1" thickBot="1">
      <c r="C34" s="2" t="s">
        <v>223</v>
      </c>
      <c r="D34" s="73">
        <f>SUM(D31:D32)</f>
        <v>22109825</v>
      </c>
      <c r="E34" s="18"/>
      <c r="F34" s="33">
        <f>SUM(F31:F32)</f>
        <v>22815494</v>
      </c>
      <c r="G34" s="18"/>
      <c r="H34" s="73">
        <f>SUM(H31:H32)</f>
        <v>21497825</v>
      </c>
      <c r="I34" s="18"/>
      <c r="J34" s="33">
        <f>SUM(J31:J32)</f>
        <v>21918101</v>
      </c>
    </row>
    <row r="35" spans="2:10" ht="12.75" customHeight="1" thickTop="1">
      <c r="B35" s="5" t="s">
        <v>224</v>
      </c>
      <c r="C35" s="5"/>
      <c r="D35" s="17"/>
      <c r="E35" s="18"/>
      <c r="F35" s="18"/>
      <c r="G35" s="18"/>
      <c r="H35" s="17"/>
      <c r="I35" s="18"/>
      <c r="J35" s="18"/>
    </row>
    <row r="36" spans="3:10" ht="12.75" customHeight="1" thickBot="1">
      <c r="C36" s="5" t="s">
        <v>347</v>
      </c>
      <c r="D36" s="155">
        <v>1828870</v>
      </c>
      <c r="E36" s="18"/>
      <c r="F36" s="33">
        <v>3194904</v>
      </c>
      <c r="G36" s="18"/>
      <c r="H36" s="155">
        <v>1828870</v>
      </c>
      <c r="I36" s="18"/>
      <c r="J36" s="33">
        <v>3194904</v>
      </c>
    </row>
    <row r="37" spans="3:10" ht="12.75" customHeight="1" thickTop="1">
      <c r="C37" s="5"/>
      <c r="D37" s="69"/>
      <c r="E37" s="18"/>
      <c r="F37" s="44"/>
      <c r="G37" s="18"/>
      <c r="H37" s="69"/>
      <c r="I37" s="18"/>
      <c r="J37" s="44"/>
    </row>
    <row r="39" spans="1:10" ht="12.75" customHeight="1">
      <c r="A39" s="160" t="s">
        <v>354</v>
      </c>
      <c r="B39" s="160"/>
      <c r="C39" s="160"/>
      <c r="D39" s="160"/>
      <c r="E39" s="160"/>
      <c r="F39" s="160"/>
      <c r="G39" s="160"/>
      <c r="H39" s="160"/>
      <c r="I39" s="160"/>
      <c r="J39" s="160"/>
    </row>
    <row r="40" spans="1:10" ht="12.75" customHeight="1">
      <c r="A40" s="160" t="s">
        <v>355</v>
      </c>
      <c r="B40" s="160"/>
      <c r="C40" s="160"/>
      <c r="D40" s="160"/>
      <c r="E40" s="160"/>
      <c r="F40" s="160"/>
      <c r="G40" s="160"/>
      <c r="H40" s="160"/>
      <c r="I40" s="160"/>
      <c r="J40" s="160"/>
    </row>
    <row r="41" spans="1:10" ht="12.75" customHeight="1">
      <c r="A41" s="160" t="s">
        <v>0</v>
      </c>
      <c r="B41" s="160"/>
      <c r="C41" s="160"/>
      <c r="D41" s="160"/>
      <c r="E41" s="160"/>
      <c r="F41" s="160"/>
      <c r="G41" s="160"/>
      <c r="H41" s="160"/>
      <c r="I41" s="160"/>
      <c r="J41" s="160"/>
    </row>
    <row r="43" spans="1:3" ht="12.75" customHeight="1">
      <c r="A43" s="4" t="s">
        <v>425</v>
      </c>
      <c r="B43" s="10" t="s">
        <v>596</v>
      </c>
      <c r="C43" s="10"/>
    </row>
    <row r="44" spans="1:3" ht="12.75" customHeight="1">
      <c r="A44" s="4"/>
      <c r="B44" s="10"/>
      <c r="C44" s="10"/>
    </row>
    <row r="45" spans="4:10" ht="12.75" customHeight="1">
      <c r="D45" s="160" t="s">
        <v>577</v>
      </c>
      <c r="E45" s="160"/>
      <c r="F45" s="160"/>
      <c r="G45" s="4"/>
      <c r="H45" s="160" t="s">
        <v>576</v>
      </c>
      <c r="I45" s="160"/>
      <c r="J45" s="160"/>
    </row>
    <row r="46" spans="4:10" ht="12.75" customHeight="1">
      <c r="D46" s="6" t="s">
        <v>571</v>
      </c>
      <c r="E46" s="6"/>
      <c r="F46" s="6" t="s">
        <v>571</v>
      </c>
      <c r="G46" s="7"/>
      <c r="H46" s="6" t="s">
        <v>571</v>
      </c>
      <c r="I46" s="6"/>
      <c r="J46" s="6" t="s">
        <v>571</v>
      </c>
    </row>
    <row r="47" spans="4:10" ht="12.75" customHeight="1">
      <c r="D47" s="4">
        <v>2005</v>
      </c>
      <c r="E47" s="4"/>
      <c r="F47" s="4">
        <v>2004</v>
      </c>
      <c r="G47" s="4"/>
      <c r="H47" s="4">
        <v>2005</v>
      </c>
      <c r="I47" s="4"/>
      <c r="J47" s="4">
        <v>2004</v>
      </c>
    </row>
    <row r="48" spans="4:10" ht="12.75" customHeight="1">
      <c r="D48" s="4" t="s">
        <v>3</v>
      </c>
      <c r="E48" s="4"/>
      <c r="F48" s="4" t="s">
        <v>3</v>
      </c>
      <c r="G48" s="4"/>
      <c r="H48" s="4" t="s">
        <v>3</v>
      </c>
      <c r="I48" s="4"/>
      <c r="J48" s="4" t="s">
        <v>3</v>
      </c>
    </row>
    <row r="49" spans="2:3" ht="12.75" customHeight="1">
      <c r="B49" s="10" t="s">
        <v>2</v>
      </c>
      <c r="C49" s="10"/>
    </row>
    <row r="50" spans="2:10" ht="12.75" customHeight="1">
      <c r="B50" s="2" t="s">
        <v>225</v>
      </c>
      <c r="D50" s="17"/>
      <c r="E50" s="18"/>
      <c r="F50" s="18"/>
      <c r="G50" s="18"/>
      <c r="H50" s="17"/>
      <c r="I50" s="18"/>
      <c r="J50" s="18"/>
    </row>
    <row r="51" spans="3:10" ht="12.75" customHeight="1">
      <c r="C51" s="2" t="s">
        <v>348</v>
      </c>
      <c r="D51" s="17">
        <v>298982</v>
      </c>
      <c r="E51" s="18"/>
      <c r="F51" s="18">
        <v>322985</v>
      </c>
      <c r="G51" s="18"/>
      <c r="H51" s="17">
        <f>610704-2397</f>
        <v>608307</v>
      </c>
      <c r="I51" s="18"/>
      <c r="J51" s="35">
        <v>589247</v>
      </c>
    </row>
    <row r="52" spans="2:10" ht="12.75" customHeight="1">
      <c r="B52" s="2" t="s">
        <v>226</v>
      </c>
      <c r="D52" s="17"/>
      <c r="E52" s="18"/>
      <c r="F52" s="18"/>
      <c r="G52" s="18"/>
      <c r="H52" s="17"/>
      <c r="I52" s="18"/>
      <c r="J52" s="35"/>
    </row>
    <row r="53" spans="3:10" ht="12.75" customHeight="1">
      <c r="C53" s="2" t="s">
        <v>349</v>
      </c>
      <c r="D53" s="17">
        <v>-43948</v>
      </c>
      <c r="E53" s="18"/>
      <c r="F53" s="18">
        <v>57369</v>
      </c>
      <c r="G53" s="18"/>
      <c r="H53" s="17">
        <v>-79312</v>
      </c>
      <c r="I53" s="18"/>
      <c r="J53" s="35">
        <v>-22999</v>
      </c>
    </row>
    <row r="54" spans="2:10" ht="12.75" customHeight="1">
      <c r="B54" s="2" t="s">
        <v>597</v>
      </c>
      <c r="D54" s="17">
        <v>31899</v>
      </c>
      <c r="E54" s="18"/>
      <c r="F54" s="18">
        <v>-56118</v>
      </c>
      <c r="G54" s="18"/>
      <c r="H54" s="17">
        <v>31333</v>
      </c>
      <c r="I54" s="18"/>
      <c r="J54" s="35">
        <v>-76690</v>
      </c>
    </row>
    <row r="55" spans="2:10" ht="12.75" customHeight="1">
      <c r="B55" s="2" t="s">
        <v>227</v>
      </c>
      <c r="D55" s="17"/>
      <c r="E55" s="18"/>
      <c r="F55" s="18"/>
      <c r="G55" s="18"/>
      <c r="H55" s="17"/>
      <c r="I55" s="18"/>
      <c r="J55" s="35"/>
    </row>
    <row r="56" spans="3:10" ht="12.75" customHeight="1">
      <c r="C56" s="2" t="s">
        <v>350</v>
      </c>
      <c r="D56" s="17">
        <v>-6388</v>
      </c>
      <c r="E56" s="18"/>
      <c r="F56" s="18">
        <v>-7132</v>
      </c>
      <c r="G56" s="18"/>
      <c r="H56" s="17">
        <v>-12586</v>
      </c>
      <c r="I56" s="18"/>
      <c r="J56" s="35">
        <v>-11686</v>
      </c>
    </row>
    <row r="57" spans="2:10" ht="12.75" customHeight="1">
      <c r="B57" s="5" t="s">
        <v>228</v>
      </c>
      <c r="C57" s="5"/>
      <c r="D57" s="72">
        <f>SUM(D50:D56)</f>
        <v>280545</v>
      </c>
      <c r="E57" s="18"/>
      <c r="F57" s="32">
        <f>SUM(F50:F56)</f>
        <v>317104</v>
      </c>
      <c r="G57" s="18"/>
      <c r="H57" s="72">
        <f>SUM(H50:H56)</f>
        <v>547742</v>
      </c>
      <c r="I57" s="18"/>
      <c r="J57" s="140">
        <f>SUM(J50:J56)</f>
        <v>477872</v>
      </c>
    </row>
    <row r="58" spans="2:10" ht="12.75" customHeight="1">
      <c r="B58" s="2" t="s">
        <v>229</v>
      </c>
      <c r="D58" s="27">
        <v>-105943</v>
      </c>
      <c r="E58" s="18"/>
      <c r="F58" s="28">
        <v>-132903</v>
      </c>
      <c r="G58" s="18"/>
      <c r="H58" s="27">
        <v>-223791</v>
      </c>
      <c r="I58" s="18"/>
      <c r="J58" s="109">
        <v>-225846</v>
      </c>
    </row>
    <row r="59" spans="2:10" ht="12.75" customHeight="1">
      <c r="B59" s="5" t="s">
        <v>230</v>
      </c>
      <c r="C59" s="5"/>
      <c r="D59" s="17">
        <f>SUM(D57:D58)</f>
        <v>174602</v>
      </c>
      <c r="E59" s="18"/>
      <c r="F59" s="18">
        <f>SUM(F57:F58)</f>
        <v>184201</v>
      </c>
      <c r="G59" s="18"/>
      <c r="H59" s="17">
        <f>SUM(H57:H58)</f>
        <v>323951</v>
      </c>
      <c r="I59" s="18"/>
      <c r="J59" s="35">
        <f>SUM(J57:J58)</f>
        <v>252026</v>
      </c>
    </row>
    <row r="60" spans="2:10" ht="12.75" customHeight="1">
      <c r="B60" s="2" t="s">
        <v>225</v>
      </c>
      <c r="D60" s="17"/>
      <c r="E60" s="18"/>
      <c r="F60" s="18"/>
      <c r="G60" s="18"/>
      <c r="H60" s="17"/>
      <c r="I60" s="18"/>
      <c r="J60" s="35"/>
    </row>
    <row r="61" spans="3:10" ht="12.75" customHeight="1">
      <c r="C61" s="2" t="s">
        <v>348</v>
      </c>
      <c r="D61" s="17">
        <v>17357</v>
      </c>
      <c r="E61" s="18"/>
      <c r="F61" s="18">
        <v>15925</v>
      </c>
      <c r="G61" s="18"/>
      <c r="H61" s="17">
        <v>33138</v>
      </c>
      <c r="I61" s="18"/>
      <c r="J61" s="35">
        <v>27743</v>
      </c>
    </row>
    <row r="62" spans="2:10" ht="12.75" customHeight="1">
      <c r="B62" s="5" t="s">
        <v>231</v>
      </c>
      <c r="C62" s="5"/>
      <c r="D62" s="72">
        <f>SUM(D59:D61)</f>
        <v>191959</v>
      </c>
      <c r="E62" s="18"/>
      <c r="F62" s="32">
        <f>SUM(F59:F61)</f>
        <v>200126</v>
      </c>
      <c r="G62" s="18"/>
      <c r="H62" s="72">
        <f>SUM(H59:H61)</f>
        <v>357089</v>
      </c>
      <c r="I62" s="18"/>
      <c r="J62" s="140">
        <f>SUM(J59:J61)</f>
        <v>279769</v>
      </c>
    </row>
    <row r="63" spans="2:10" ht="12.75" customHeight="1">
      <c r="B63" s="2" t="s">
        <v>232</v>
      </c>
      <c r="D63" s="27">
        <v>-5855</v>
      </c>
      <c r="E63" s="18"/>
      <c r="F63" s="28">
        <v>-423</v>
      </c>
      <c r="G63" s="18"/>
      <c r="H63" s="27">
        <v>-11568</v>
      </c>
      <c r="I63" s="18"/>
      <c r="J63" s="109">
        <v>-6139</v>
      </c>
    </row>
    <row r="64" spans="2:10" ht="12.75" customHeight="1">
      <c r="B64" s="5" t="s">
        <v>233</v>
      </c>
      <c r="C64" s="5"/>
      <c r="D64" s="17">
        <f>SUM(D62:D63)</f>
        <v>186104</v>
      </c>
      <c r="E64" s="18"/>
      <c r="F64" s="18">
        <f>SUM(F62:F63)</f>
        <v>199703</v>
      </c>
      <c r="G64" s="18"/>
      <c r="H64" s="17">
        <f>SUM(H62:H63)</f>
        <v>345521</v>
      </c>
      <c r="I64" s="18"/>
      <c r="J64" s="35">
        <f>SUM(J62:J63)</f>
        <v>273630</v>
      </c>
    </row>
    <row r="65" spans="2:10" ht="12.75" customHeight="1">
      <c r="B65" s="2" t="s">
        <v>234</v>
      </c>
      <c r="D65" s="17">
        <v>-18</v>
      </c>
      <c r="E65" s="18"/>
      <c r="F65" s="18">
        <v>0</v>
      </c>
      <c r="G65" s="18"/>
      <c r="H65" s="17">
        <v>-86</v>
      </c>
      <c r="I65" s="18"/>
      <c r="J65" s="35">
        <v>0</v>
      </c>
    </row>
    <row r="66" spans="2:10" ht="12.75" customHeight="1">
      <c r="B66" s="2" t="s">
        <v>235</v>
      </c>
      <c r="D66" s="17">
        <v>-48283</v>
      </c>
      <c r="E66" s="18"/>
      <c r="F66" s="18">
        <v>-55463</v>
      </c>
      <c r="G66" s="18"/>
      <c r="H66" s="17">
        <v>-88635</v>
      </c>
      <c r="I66" s="18"/>
      <c r="J66" s="35">
        <v>-76098</v>
      </c>
    </row>
    <row r="67" spans="2:10" ht="12.75" customHeight="1" thickBot="1">
      <c r="B67" s="5" t="s">
        <v>236</v>
      </c>
      <c r="C67" s="5"/>
      <c r="D67" s="68">
        <f>SUM(D64:D66)</f>
        <v>137803</v>
      </c>
      <c r="E67" s="18"/>
      <c r="F67" s="42">
        <f>SUM(F64:F66)</f>
        <v>144240</v>
      </c>
      <c r="G67" s="18"/>
      <c r="H67" s="68">
        <f>SUM(H64:H66)</f>
        <v>256800</v>
      </c>
      <c r="I67" s="18"/>
      <c r="J67" s="99">
        <f>SUM(J64:J66)</f>
        <v>197532</v>
      </c>
    </row>
    <row r="68" spans="2:10" ht="12.75" customHeight="1" thickTop="1">
      <c r="B68" s="5"/>
      <c r="C68" s="5"/>
      <c r="D68" s="69"/>
      <c r="E68" s="18"/>
      <c r="F68" s="44"/>
      <c r="G68" s="18"/>
      <c r="H68" s="69"/>
      <c r="I68" s="18"/>
      <c r="J68" s="44"/>
    </row>
    <row r="69" spans="1:10" ht="12.75" customHeight="1">
      <c r="A69" s="160" t="s">
        <v>354</v>
      </c>
      <c r="B69" s="160"/>
      <c r="C69" s="160"/>
      <c r="D69" s="160"/>
      <c r="E69" s="160"/>
      <c r="F69" s="160"/>
      <c r="G69" s="160"/>
      <c r="H69" s="160"/>
      <c r="I69" s="160"/>
      <c r="J69" s="160"/>
    </row>
    <row r="70" spans="1:10" ht="12.75" customHeight="1">
      <c r="A70" s="160" t="s">
        <v>355</v>
      </c>
      <c r="B70" s="160"/>
      <c r="C70" s="160"/>
      <c r="D70" s="160"/>
      <c r="E70" s="160"/>
      <c r="F70" s="160"/>
      <c r="G70" s="160"/>
      <c r="H70" s="160"/>
      <c r="I70" s="160"/>
      <c r="J70" s="160"/>
    </row>
    <row r="71" spans="1:10" ht="12.75" customHeight="1">
      <c r="A71" s="160" t="s">
        <v>0</v>
      </c>
      <c r="B71" s="160"/>
      <c r="C71" s="160"/>
      <c r="D71" s="160"/>
      <c r="E71" s="160"/>
      <c r="F71" s="160"/>
      <c r="G71" s="160"/>
      <c r="H71" s="160"/>
      <c r="I71" s="160"/>
      <c r="J71" s="160"/>
    </row>
    <row r="72" spans="1:10" ht="12.75" customHeight="1">
      <c r="A72" s="4"/>
      <c r="B72" s="4"/>
      <c r="C72" s="4"/>
      <c r="D72" s="4"/>
      <c r="E72" s="4"/>
      <c r="F72" s="4"/>
      <c r="G72" s="4"/>
      <c r="H72" s="4"/>
      <c r="I72" s="4"/>
      <c r="J72" s="4"/>
    </row>
    <row r="73" spans="2:10" ht="12.75" customHeight="1">
      <c r="B73" s="5"/>
      <c r="C73" s="5"/>
      <c r="D73" s="69"/>
      <c r="E73" s="18"/>
      <c r="F73" s="44"/>
      <c r="G73" s="18"/>
      <c r="H73" s="69"/>
      <c r="I73" s="18"/>
      <c r="J73" s="44"/>
    </row>
    <row r="74" spans="1:2" ht="12.75" customHeight="1">
      <c r="A74" s="4" t="s">
        <v>425</v>
      </c>
      <c r="B74" s="10" t="s">
        <v>596</v>
      </c>
    </row>
    <row r="75" spans="1:2" ht="12.75" customHeight="1">
      <c r="A75" s="4"/>
      <c r="B75" s="10"/>
    </row>
    <row r="76" spans="4:10" ht="12.75" customHeight="1">
      <c r="D76" s="160" t="s">
        <v>577</v>
      </c>
      <c r="E76" s="160"/>
      <c r="F76" s="160"/>
      <c r="G76" s="4"/>
      <c r="H76" s="160" t="s">
        <v>576</v>
      </c>
      <c r="I76" s="160"/>
      <c r="J76" s="160"/>
    </row>
    <row r="77" spans="4:10" ht="12.75" customHeight="1">
      <c r="D77" s="6" t="s">
        <v>571</v>
      </c>
      <c r="E77" s="6"/>
      <c r="F77" s="6" t="s">
        <v>571</v>
      </c>
      <c r="G77" s="7"/>
      <c r="H77" s="6" t="s">
        <v>571</v>
      </c>
      <c r="I77" s="6"/>
      <c r="J77" s="6" t="s">
        <v>571</v>
      </c>
    </row>
    <row r="78" spans="4:10" ht="12.75" customHeight="1">
      <c r="D78" s="4">
        <v>2005</v>
      </c>
      <c r="E78" s="4"/>
      <c r="F78" s="4">
        <v>2004</v>
      </c>
      <c r="G78" s="4"/>
      <c r="H78" s="4">
        <v>2005</v>
      </c>
      <c r="I78" s="4"/>
      <c r="J78" s="4">
        <v>2004</v>
      </c>
    </row>
    <row r="79" spans="4:10" ht="12.75" customHeight="1">
      <c r="D79" s="4" t="s">
        <v>3</v>
      </c>
      <c r="E79" s="4"/>
      <c r="F79" s="4" t="s">
        <v>3</v>
      </c>
      <c r="G79" s="4"/>
      <c r="H79" s="4" t="s">
        <v>3</v>
      </c>
      <c r="I79" s="4"/>
      <c r="J79" s="4" t="s">
        <v>3</v>
      </c>
    </row>
    <row r="80" spans="2:3" ht="12.75" customHeight="1">
      <c r="B80" s="10" t="s">
        <v>4</v>
      </c>
      <c r="C80" s="10"/>
    </row>
    <row r="81" spans="2:10" ht="12.75" customHeight="1">
      <c r="B81" s="2" t="s">
        <v>225</v>
      </c>
      <c r="D81" s="17"/>
      <c r="E81" s="18"/>
      <c r="F81" s="18"/>
      <c r="G81" s="18"/>
      <c r="H81" s="17"/>
      <c r="I81" s="18"/>
      <c r="J81" s="18"/>
    </row>
    <row r="82" spans="3:10" ht="12.75" customHeight="1">
      <c r="C82" s="2" t="s">
        <v>348</v>
      </c>
      <c r="D82" s="17">
        <v>294620</v>
      </c>
      <c r="E82" s="18"/>
      <c r="F82" s="18">
        <v>285856</v>
      </c>
      <c r="G82" s="18"/>
      <c r="H82" s="17">
        <v>594425</v>
      </c>
      <c r="I82" s="18"/>
      <c r="J82" s="35">
        <v>498357</v>
      </c>
    </row>
    <row r="83" spans="2:10" ht="12.75" customHeight="1">
      <c r="B83" s="2" t="s">
        <v>226</v>
      </c>
      <c r="D83" s="17">
        <v>0</v>
      </c>
      <c r="E83" s="18"/>
      <c r="F83" s="18">
        <v>0</v>
      </c>
      <c r="G83" s="18"/>
      <c r="H83" s="17"/>
      <c r="I83" s="18"/>
      <c r="J83" s="35"/>
    </row>
    <row r="84" spans="3:10" ht="12.75" customHeight="1">
      <c r="C84" s="2" t="s">
        <v>349</v>
      </c>
      <c r="D84" s="17">
        <v>-41949</v>
      </c>
      <c r="E84" s="18"/>
      <c r="F84" s="18">
        <v>-80751</v>
      </c>
      <c r="G84" s="18"/>
      <c r="H84" s="17">
        <v>-81313</v>
      </c>
      <c r="I84" s="18"/>
      <c r="J84" s="35">
        <v>-146981</v>
      </c>
    </row>
    <row r="85" spans="2:10" ht="12.75" customHeight="1">
      <c r="B85" s="2" t="s">
        <v>597</v>
      </c>
      <c r="D85" s="17">
        <v>28644</v>
      </c>
      <c r="E85" s="18"/>
      <c r="F85" s="18">
        <v>-55893</v>
      </c>
      <c r="G85" s="18"/>
      <c r="H85" s="17">
        <f>--27265</f>
        <v>27265</v>
      </c>
      <c r="I85" s="18"/>
      <c r="J85" s="35">
        <v>-74225</v>
      </c>
    </row>
    <row r="86" spans="2:10" ht="12.75" customHeight="1">
      <c r="B86" s="2" t="s">
        <v>227</v>
      </c>
      <c r="D86" s="17"/>
      <c r="E86" s="18"/>
      <c r="F86" s="18"/>
      <c r="G86" s="18"/>
      <c r="H86" s="17"/>
      <c r="I86" s="18"/>
      <c r="J86" s="35"/>
    </row>
    <row r="87" spans="3:10" ht="12.75" customHeight="1">
      <c r="C87" s="2" t="s">
        <v>350</v>
      </c>
      <c r="D87" s="17">
        <v>-5331</v>
      </c>
      <c r="E87" s="18"/>
      <c r="F87" s="18">
        <v>-5929</v>
      </c>
      <c r="G87" s="18"/>
      <c r="H87" s="17">
        <v>-11351</v>
      </c>
      <c r="I87" s="18"/>
      <c r="J87" s="35">
        <v>-10483</v>
      </c>
    </row>
    <row r="88" spans="2:10" ht="12.75" customHeight="1">
      <c r="B88" s="5" t="s">
        <v>228</v>
      </c>
      <c r="C88" s="5"/>
      <c r="D88" s="72">
        <f>SUM(D82:D87)</f>
        <v>275984</v>
      </c>
      <c r="E88" s="18"/>
      <c r="F88" s="32">
        <f>SUM(F82:F87)</f>
        <v>143283</v>
      </c>
      <c r="G88" s="18"/>
      <c r="H88" s="72">
        <f>SUM(H82:H87)</f>
        <v>529026</v>
      </c>
      <c r="I88" s="18"/>
      <c r="J88" s="140">
        <f>SUM(J82:J87)</f>
        <v>266668</v>
      </c>
    </row>
    <row r="89" spans="2:10" ht="12.75" customHeight="1">
      <c r="B89" s="2" t="s">
        <v>229</v>
      </c>
      <c r="D89" s="27">
        <v>-104756</v>
      </c>
      <c r="E89" s="18"/>
      <c r="F89" s="28">
        <v>-105642</v>
      </c>
      <c r="G89" s="18"/>
      <c r="H89" s="27">
        <v>-220945</v>
      </c>
      <c r="I89" s="18"/>
      <c r="J89" s="109">
        <v>-194046</v>
      </c>
    </row>
    <row r="90" spans="2:10" ht="12.75" customHeight="1">
      <c r="B90" s="5" t="s">
        <v>230</v>
      </c>
      <c r="C90" s="5"/>
      <c r="D90" s="17">
        <f>SUM(D88:D89)</f>
        <v>171228</v>
      </c>
      <c r="E90" s="18"/>
      <c r="F90" s="18">
        <f>SUM(F88:F89)</f>
        <v>37641</v>
      </c>
      <c r="G90" s="18"/>
      <c r="H90" s="17">
        <f>SUM(H88:H89)</f>
        <v>308081</v>
      </c>
      <c r="I90" s="18"/>
      <c r="J90" s="35">
        <f>SUM(J88:J89)</f>
        <v>72622</v>
      </c>
    </row>
    <row r="91" spans="2:10" ht="12.75" customHeight="1">
      <c r="B91" s="2" t="s">
        <v>225</v>
      </c>
      <c r="D91" s="17"/>
      <c r="E91" s="18"/>
      <c r="F91" s="18"/>
      <c r="G91" s="18"/>
      <c r="H91" s="17"/>
      <c r="I91" s="18"/>
      <c r="J91" s="35"/>
    </row>
    <row r="92" spans="3:10" ht="12.75" customHeight="1">
      <c r="C92" s="2" t="s">
        <v>221</v>
      </c>
      <c r="D92" s="17">
        <v>17276</v>
      </c>
      <c r="E92" s="18"/>
      <c r="F92" s="18">
        <v>15223</v>
      </c>
      <c r="G92" s="18"/>
      <c r="H92" s="17">
        <v>33056</v>
      </c>
      <c r="I92" s="18"/>
      <c r="J92" s="35">
        <v>27037</v>
      </c>
    </row>
    <row r="93" spans="2:10" ht="12.75" customHeight="1">
      <c r="B93" s="5" t="s">
        <v>231</v>
      </c>
      <c r="C93" s="5"/>
      <c r="D93" s="72">
        <f>SUM(D90:D92)</f>
        <v>188504</v>
      </c>
      <c r="E93" s="18"/>
      <c r="F93" s="32">
        <f>SUM(F90:F92)</f>
        <v>52864</v>
      </c>
      <c r="G93" s="18"/>
      <c r="H93" s="72">
        <f>SUM(H90:H92)</f>
        <v>341137</v>
      </c>
      <c r="I93" s="18"/>
      <c r="J93" s="140">
        <f>SUM(J90:J92)</f>
        <v>99659</v>
      </c>
    </row>
    <row r="94" spans="2:10" ht="12.75" customHeight="1">
      <c r="B94" s="2" t="s">
        <v>232</v>
      </c>
      <c r="D94" s="27">
        <v>-9065</v>
      </c>
      <c r="E94" s="18"/>
      <c r="F94" s="28">
        <v>-1523</v>
      </c>
      <c r="G94" s="18"/>
      <c r="H94" s="27">
        <v>-14678</v>
      </c>
      <c r="I94" s="18"/>
      <c r="J94" s="109">
        <v>-6139</v>
      </c>
    </row>
    <row r="95" spans="2:10" ht="12.75" customHeight="1">
      <c r="B95" s="5" t="s">
        <v>233</v>
      </c>
      <c r="C95" s="5"/>
      <c r="D95" s="17">
        <f>SUM(D93:D94)</f>
        <v>179439</v>
      </c>
      <c r="E95" s="18"/>
      <c r="F95" s="18">
        <f>SUM(F93:F94)</f>
        <v>51341</v>
      </c>
      <c r="G95" s="18"/>
      <c r="H95" s="17">
        <f>SUM(H93:H94)</f>
        <v>326459</v>
      </c>
      <c r="I95" s="18"/>
      <c r="J95" s="35">
        <f>SUM(J93:J94)</f>
        <v>93520</v>
      </c>
    </row>
    <row r="96" spans="2:10" ht="12.75" customHeight="1">
      <c r="B96" s="2" t="s">
        <v>235</v>
      </c>
      <c r="D96" s="17">
        <v>-47584</v>
      </c>
      <c r="E96" s="18"/>
      <c r="F96" s="18">
        <v>-3534</v>
      </c>
      <c r="G96" s="18"/>
      <c r="H96" s="17">
        <v>-86030</v>
      </c>
      <c r="I96" s="18"/>
      <c r="J96" s="35">
        <v>-15234</v>
      </c>
    </row>
    <row r="97" spans="2:10" ht="12.75" customHeight="1" thickBot="1">
      <c r="B97" s="5" t="s">
        <v>236</v>
      </c>
      <c r="C97" s="5"/>
      <c r="D97" s="103">
        <f>SUM(D95:D96)</f>
        <v>131855</v>
      </c>
      <c r="F97" s="45">
        <f>SUM(F95:F96)</f>
        <v>47807</v>
      </c>
      <c r="H97" s="103">
        <f>SUM(H95:H96)</f>
        <v>240429</v>
      </c>
      <c r="J97" s="138">
        <f>SUM(J95:J96)</f>
        <v>78286</v>
      </c>
    </row>
    <row r="98" spans="2:10" ht="12.75" customHeight="1" thickTop="1">
      <c r="B98" s="5"/>
      <c r="C98" s="5"/>
      <c r="D98" s="104"/>
      <c r="F98" s="62"/>
      <c r="H98" s="104"/>
      <c r="J98" s="62"/>
    </row>
    <row r="99" spans="2:10" ht="12.75" customHeight="1">
      <c r="B99" s="5"/>
      <c r="C99" s="5"/>
      <c r="D99" s="104"/>
      <c r="F99" s="62"/>
      <c r="H99" s="104"/>
      <c r="J99" s="62"/>
    </row>
    <row r="101" spans="1:3" ht="12.75" customHeight="1">
      <c r="A101" s="4" t="s">
        <v>426</v>
      </c>
      <c r="B101" s="10" t="s">
        <v>237</v>
      </c>
      <c r="C101" s="10"/>
    </row>
    <row r="102" spans="1:3" ht="12.75" customHeight="1">
      <c r="A102" s="4"/>
      <c r="B102" s="10"/>
      <c r="C102" s="10"/>
    </row>
    <row r="103" spans="4:10" ht="12.75" customHeight="1">
      <c r="D103" s="160" t="s">
        <v>2</v>
      </c>
      <c r="E103" s="160"/>
      <c r="F103" s="160"/>
      <c r="G103" s="4"/>
      <c r="H103" s="160" t="s">
        <v>4</v>
      </c>
      <c r="I103" s="160"/>
      <c r="J103" s="160"/>
    </row>
    <row r="104" spans="4:10" ht="12.75" customHeight="1">
      <c r="D104" s="6" t="s">
        <v>571</v>
      </c>
      <c r="E104" s="6"/>
      <c r="F104" s="7" t="s">
        <v>357</v>
      </c>
      <c r="G104" s="7"/>
      <c r="H104" s="6" t="s">
        <v>571</v>
      </c>
      <c r="I104" s="6"/>
      <c r="J104" s="7" t="s">
        <v>357</v>
      </c>
    </row>
    <row r="105" spans="4:10" ht="12.75" customHeight="1">
      <c r="D105" s="4">
        <v>2005</v>
      </c>
      <c r="E105" s="4"/>
      <c r="F105" s="4">
        <v>2005</v>
      </c>
      <c r="G105" s="4"/>
      <c r="H105" s="4">
        <v>2005</v>
      </c>
      <c r="I105" s="4"/>
      <c r="J105" s="4">
        <v>2005</v>
      </c>
    </row>
    <row r="106" spans="4:10" ht="12.75" customHeight="1">
      <c r="D106" s="4" t="s">
        <v>3</v>
      </c>
      <c r="E106" s="4"/>
      <c r="F106" s="4" t="s">
        <v>3</v>
      </c>
      <c r="G106" s="4"/>
      <c r="H106" s="4" t="s">
        <v>3</v>
      </c>
      <c r="I106" s="4"/>
      <c r="J106" s="4" t="s">
        <v>3</v>
      </c>
    </row>
    <row r="108" spans="2:10" ht="12.75" customHeight="1">
      <c r="B108" s="2" t="s">
        <v>12</v>
      </c>
      <c r="D108" s="17">
        <f>1300983-8928</f>
        <v>1292055</v>
      </c>
      <c r="F108" s="18">
        <v>1260198</v>
      </c>
      <c r="H108" s="17">
        <f>1300983-8928</f>
        <v>1292055</v>
      </c>
      <c r="J108" s="18">
        <v>1260198</v>
      </c>
    </row>
    <row r="109" spans="2:10" ht="12.75" customHeight="1">
      <c r="B109" s="2" t="s">
        <v>420</v>
      </c>
      <c r="D109" s="17">
        <f>18137110-80578-26289</f>
        <v>18030243</v>
      </c>
      <c r="F109" s="18">
        <v>18346671</v>
      </c>
      <c r="H109" s="17">
        <f>18137110-80578-26289</f>
        <v>18030243</v>
      </c>
      <c r="J109" s="18">
        <v>18346671</v>
      </c>
    </row>
    <row r="110" spans="2:10" ht="12.75" customHeight="1">
      <c r="B110" s="2" t="s">
        <v>22</v>
      </c>
      <c r="D110" s="17">
        <f>163726-43</f>
        <v>163683</v>
      </c>
      <c r="F110" s="18">
        <v>3159755</v>
      </c>
      <c r="H110" s="17">
        <f>163726-43</f>
        <v>163683</v>
      </c>
      <c r="J110" s="18">
        <v>3159755</v>
      </c>
    </row>
    <row r="111" spans="2:10" ht="12.75" customHeight="1">
      <c r="B111" s="2" t="s">
        <v>421</v>
      </c>
      <c r="D111" s="17">
        <f>3976538-4277</f>
        <v>3972261</v>
      </c>
      <c r="F111" s="18">
        <v>208811</v>
      </c>
      <c r="H111" s="17">
        <f>3976538-4277</f>
        <v>3972261</v>
      </c>
      <c r="J111" s="18">
        <v>208811</v>
      </c>
    </row>
    <row r="112" spans="2:10" ht="12.75" customHeight="1">
      <c r="B112" s="2" t="s">
        <v>422</v>
      </c>
      <c r="D112" s="17">
        <f>3572307-408</f>
        <v>3571899</v>
      </c>
      <c r="F112" s="18">
        <v>3318393</v>
      </c>
      <c r="H112" s="17">
        <f>3572307-408</f>
        <v>3571899</v>
      </c>
      <c r="J112" s="18">
        <v>3318393</v>
      </c>
    </row>
    <row r="113" spans="4:10" ht="12.75" customHeight="1">
      <c r="D113" s="72">
        <f>SUM(D108:D112)</f>
        <v>27030141</v>
      </c>
      <c r="F113" s="32">
        <f>SUM(F108:F112)</f>
        <v>26293828</v>
      </c>
      <c r="H113" s="72">
        <f>SUM(H108:H112)</f>
        <v>27030141</v>
      </c>
      <c r="J113" s="32">
        <f>SUM(J108:J112)</f>
        <v>26293828</v>
      </c>
    </row>
    <row r="114" spans="2:10" ht="12.75" customHeight="1">
      <c r="B114" s="2" t="s">
        <v>238</v>
      </c>
      <c r="D114" s="27">
        <v>-9237617</v>
      </c>
      <c r="F114" s="28">
        <v>-9353925</v>
      </c>
      <c r="H114" s="27">
        <v>-9237617</v>
      </c>
      <c r="J114" s="28">
        <v>-9353925</v>
      </c>
    </row>
    <row r="115" spans="2:10" ht="12.75" customHeight="1">
      <c r="B115" s="2" t="s">
        <v>239</v>
      </c>
      <c r="D115" s="17">
        <f>SUM(D113:D114)</f>
        <v>17792524</v>
      </c>
      <c r="F115" s="18">
        <f>SUM(F113:F114)</f>
        <v>16939903</v>
      </c>
      <c r="H115" s="17">
        <f>SUM(H113:H114)</f>
        <v>17792524</v>
      </c>
      <c r="J115" s="18">
        <f>SUM(J113:J114)</f>
        <v>16939903</v>
      </c>
    </row>
    <row r="116" spans="2:10" ht="12.75" customHeight="1">
      <c r="B116" s="2" t="s">
        <v>240</v>
      </c>
      <c r="D116" s="17"/>
      <c r="F116" s="18"/>
      <c r="H116" s="17"/>
      <c r="J116" s="18"/>
    </row>
    <row r="117" spans="3:10" ht="12.75" customHeight="1">
      <c r="C117" s="2" t="s">
        <v>351</v>
      </c>
      <c r="D117" s="34"/>
      <c r="F117" s="18"/>
      <c r="H117" s="34"/>
      <c r="J117" s="18"/>
    </row>
    <row r="118" spans="3:10" ht="12.75" customHeight="1">
      <c r="C118" s="13" t="s">
        <v>267</v>
      </c>
      <c r="D118" s="17">
        <v>-316028</v>
      </c>
      <c r="F118" s="18">
        <v>-277770</v>
      </c>
      <c r="H118" s="17">
        <v>-316028</v>
      </c>
      <c r="J118" s="18">
        <v>-277770</v>
      </c>
    </row>
    <row r="119" spans="3:10" ht="12.75" customHeight="1">
      <c r="C119" s="13" t="s">
        <v>266</v>
      </c>
      <c r="D119" s="17">
        <v>-624185</v>
      </c>
      <c r="F119" s="18">
        <v>-609375</v>
      </c>
      <c r="H119" s="17">
        <v>-624185</v>
      </c>
      <c r="J119" s="18">
        <v>-609375</v>
      </c>
    </row>
    <row r="120" spans="2:10" ht="12.75" customHeight="1" thickBot="1">
      <c r="B120" s="2" t="s">
        <v>241</v>
      </c>
      <c r="D120" s="68">
        <f>SUM(D115:D119)</f>
        <v>16852311</v>
      </c>
      <c r="F120" s="42">
        <f>SUM(F115:F119)</f>
        <v>16052758</v>
      </c>
      <c r="H120" s="68">
        <f>SUM(H115:H119)</f>
        <v>16852311</v>
      </c>
      <c r="J120" s="42">
        <f>SUM(J115:J119)</f>
        <v>16052758</v>
      </c>
    </row>
    <row r="121" spans="4:10" ht="12.75" customHeight="1" thickTop="1">
      <c r="D121" s="69"/>
      <c r="F121" s="44"/>
      <c r="H121" s="69"/>
      <c r="J121" s="44"/>
    </row>
    <row r="122" spans="4:10" ht="12.75" customHeight="1">
      <c r="D122" s="69"/>
      <c r="F122" s="44"/>
      <c r="H122" s="69"/>
      <c r="J122" s="44"/>
    </row>
    <row r="123" spans="4:10" ht="12.75" customHeight="1">
      <c r="D123" s="69"/>
      <c r="F123" s="44"/>
      <c r="H123" s="69"/>
      <c r="J123" s="44"/>
    </row>
    <row r="124" spans="4:10" ht="12.75" customHeight="1">
      <c r="D124" s="69"/>
      <c r="F124" s="44"/>
      <c r="H124" s="69"/>
      <c r="J124" s="44"/>
    </row>
    <row r="125" spans="4:10" ht="12.75" customHeight="1">
      <c r="D125" s="69"/>
      <c r="F125" s="44"/>
      <c r="H125" s="69"/>
      <c r="J125" s="44"/>
    </row>
    <row r="126" spans="4:10" ht="12.75" customHeight="1">
      <c r="D126" s="69"/>
      <c r="F126" s="44"/>
      <c r="H126" s="69"/>
      <c r="J126" s="44"/>
    </row>
    <row r="127" spans="4:10" ht="12.75" customHeight="1">
      <c r="D127" s="69"/>
      <c r="F127" s="44"/>
      <c r="H127" s="69"/>
      <c r="J127" s="44"/>
    </row>
    <row r="128" spans="4:10" ht="12.75" customHeight="1">
      <c r="D128" s="69"/>
      <c r="F128" s="44"/>
      <c r="H128" s="69"/>
      <c r="J128" s="44"/>
    </row>
    <row r="129" spans="4:10" ht="12.75" customHeight="1">
      <c r="D129" s="69"/>
      <c r="F129" s="44"/>
      <c r="H129" s="69"/>
      <c r="J129" s="44"/>
    </row>
    <row r="130" spans="4:10" ht="12.75" customHeight="1">
      <c r="D130" s="69"/>
      <c r="F130" s="44"/>
      <c r="H130" s="69"/>
      <c r="J130" s="44"/>
    </row>
    <row r="131" spans="4:10" ht="12.75" customHeight="1">
      <c r="D131" s="69"/>
      <c r="F131" s="44"/>
      <c r="H131" s="69"/>
      <c r="J131" s="44"/>
    </row>
    <row r="132" spans="4:10" ht="12.75" customHeight="1">
      <c r="D132" s="69"/>
      <c r="F132" s="44"/>
      <c r="H132" s="69"/>
      <c r="J132" s="44"/>
    </row>
    <row r="133" spans="4:10" ht="12.75" customHeight="1">
      <c r="D133" s="69"/>
      <c r="F133" s="44"/>
      <c r="H133" s="69"/>
      <c r="J133" s="44"/>
    </row>
    <row r="134" spans="4:10" ht="12.75" customHeight="1">
      <c r="D134" s="69"/>
      <c r="F134" s="44"/>
      <c r="H134" s="69"/>
      <c r="J134" s="44"/>
    </row>
    <row r="135" spans="4:10" ht="12.75" customHeight="1">
      <c r="D135" s="69"/>
      <c r="F135" s="44"/>
      <c r="H135" s="69"/>
      <c r="J135" s="44"/>
    </row>
    <row r="136" spans="1:10" ht="12.75" customHeight="1">
      <c r="A136" s="160" t="s">
        <v>354</v>
      </c>
      <c r="B136" s="160"/>
      <c r="C136" s="160"/>
      <c r="D136" s="160"/>
      <c r="E136" s="160"/>
      <c r="F136" s="160"/>
      <c r="G136" s="160"/>
      <c r="H136" s="160"/>
      <c r="I136" s="160"/>
      <c r="J136" s="160"/>
    </row>
    <row r="137" spans="1:10" ht="12.75" customHeight="1">
      <c r="A137" s="160" t="s">
        <v>355</v>
      </c>
      <c r="B137" s="160"/>
      <c r="C137" s="160"/>
      <c r="D137" s="160"/>
      <c r="E137" s="160"/>
      <c r="F137" s="160"/>
      <c r="G137" s="160"/>
      <c r="H137" s="160"/>
      <c r="I137" s="160"/>
      <c r="J137" s="160"/>
    </row>
    <row r="138" spans="1:10" ht="12.75" customHeight="1">
      <c r="A138" s="160" t="s">
        <v>0</v>
      </c>
      <c r="B138" s="160"/>
      <c r="C138" s="160"/>
      <c r="D138" s="160"/>
      <c r="E138" s="160"/>
      <c r="F138" s="160"/>
      <c r="G138" s="160"/>
      <c r="H138" s="160"/>
      <c r="I138" s="160"/>
      <c r="J138" s="160"/>
    </row>
    <row r="139" spans="4:10" ht="12.75" customHeight="1">
      <c r="D139" s="69"/>
      <c r="F139" s="44"/>
      <c r="H139" s="69"/>
      <c r="J139" s="44"/>
    </row>
    <row r="140" spans="1:3" ht="12.75" customHeight="1">
      <c r="A140" s="5" t="s">
        <v>427</v>
      </c>
      <c r="B140" s="2" t="s">
        <v>262</v>
      </c>
      <c r="C140" s="2" t="s">
        <v>468</v>
      </c>
    </row>
    <row r="142" spans="4:10" ht="12.75" customHeight="1">
      <c r="D142" s="160" t="s">
        <v>2</v>
      </c>
      <c r="E142" s="160"/>
      <c r="F142" s="160"/>
      <c r="G142" s="4"/>
      <c r="H142" s="160" t="s">
        <v>4</v>
      </c>
      <c r="I142" s="160"/>
      <c r="J142" s="160"/>
    </row>
    <row r="143" spans="4:10" ht="12.75" customHeight="1">
      <c r="D143" s="6" t="s">
        <v>571</v>
      </c>
      <c r="E143" s="6"/>
      <c r="F143" s="7" t="s">
        <v>357</v>
      </c>
      <c r="G143" s="7"/>
      <c r="H143" s="6" t="s">
        <v>571</v>
      </c>
      <c r="I143" s="6"/>
      <c r="J143" s="7" t="s">
        <v>357</v>
      </c>
    </row>
    <row r="144" spans="4:10" ht="12.75" customHeight="1">
      <c r="D144" s="4">
        <v>2005</v>
      </c>
      <c r="E144" s="4"/>
      <c r="F144" s="4">
        <v>2005</v>
      </c>
      <c r="G144" s="4"/>
      <c r="H144" s="4">
        <v>2005</v>
      </c>
      <c r="I144" s="4"/>
      <c r="J144" s="4">
        <v>2005</v>
      </c>
    </row>
    <row r="145" spans="4:10" ht="12.75" customHeight="1">
      <c r="D145" s="4" t="s">
        <v>3</v>
      </c>
      <c r="E145" s="4"/>
      <c r="F145" s="4" t="s">
        <v>3</v>
      </c>
      <c r="G145" s="4"/>
      <c r="H145" s="4" t="s">
        <v>3</v>
      </c>
      <c r="I145" s="4"/>
      <c r="J145" s="4" t="s">
        <v>3</v>
      </c>
    </row>
    <row r="147" spans="2:10" ht="12.75" customHeight="1">
      <c r="B147" s="2" t="s">
        <v>579</v>
      </c>
      <c r="D147" s="17">
        <v>1291218</v>
      </c>
      <c r="F147" s="18">
        <v>856279</v>
      </c>
      <c r="H147" s="17">
        <v>1291218</v>
      </c>
      <c r="J147" s="18">
        <v>856279</v>
      </c>
    </row>
    <row r="148" spans="2:10" ht="12.75" customHeight="1">
      <c r="B148" s="2" t="s">
        <v>65</v>
      </c>
      <c r="D148" s="34">
        <v>440176</v>
      </c>
      <c r="E148" s="18"/>
      <c r="F148" s="18">
        <v>907066</v>
      </c>
      <c r="G148" s="18"/>
      <c r="H148" s="34">
        <v>440176</v>
      </c>
      <c r="I148" s="18"/>
      <c r="J148" s="18">
        <v>907066</v>
      </c>
    </row>
    <row r="149" spans="2:10" ht="12.75" customHeight="1">
      <c r="B149" s="2" t="s">
        <v>463</v>
      </c>
      <c r="D149" s="34">
        <v>0</v>
      </c>
      <c r="E149" s="18"/>
      <c r="F149" s="18">
        <v>227924</v>
      </c>
      <c r="G149" s="18"/>
      <c r="H149" s="34">
        <v>0</v>
      </c>
      <c r="I149" s="18"/>
      <c r="J149" s="18">
        <v>227924</v>
      </c>
    </row>
    <row r="150" spans="2:10" ht="12.75" customHeight="1">
      <c r="B150" s="2" t="s">
        <v>66</v>
      </c>
      <c r="D150" s="34">
        <v>-261776</v>
      </c>
      <c r="E150" s="18"/>
      <c r="F150" s="18">
        <v>-496966</v>
      </c>
      <c r="G150" s="18"/>
      <c r="H150" s="34">
        <v>-261776</v>
      </c>
      <c r="I150" s="18"/>
      <c r="J150" s="18">
        <v>-496966</v>
      </c>
    </row>
    <row r="151" spans="2:10" ht="12.75" customHeight="1">
      <c r="B151" s="2" t="s">
        <v>67</v>
      </c>
      <c r="D151" s="34">
        <v>-103296</v>
      </c>
      <c r="E151" s="18"/>
      <c r="F151" s="18">
        <v>-171623</v>
      </c>
      <c r="G151" s="18"/>
      <c r="H151" s="34">
        <v>-103296</v>
      </c>
      <c r="I151" s="18"/>
      <c r="J151" s="18">
        <v>-171623</v>
      </c>
    </row>
    <row r="152" spans="2:10" ht="12.75" customHeight="1">
      <c r="B152" s="2" t="s">
        <v>68</v>
      </c>
      <c r="D152" s="34">
        <v>-35555</v>
      </c>
      <c r="E152" s="18"/>
      <c r="F152" s="18">
        <v>-34236</v>
      </c>
      <c r="G152" s="18"/>
      <c r="H152" s="34">
        <v>-35555</v>
      </c>
      <c r="I152" s="18"/>
      <c r="J152" s="18">
        <v>-34236</v>
      </c>
    </row>
    <row r="153" spans="2:10" ht="12.75" customHeight="1">
      <c r="B153" s="2" t="s">
        <v>464</v>
      </c>
      <c r="D153" s="34">
        <v>3036</v>
      </c>
      <c r="E153" s="18"/>
      <c r="F153" s="18">
        <v>2774</v>
      </c>
      <c r="G153" s="18"/>
      <c r="H153" s="34">
        <v>3036</v>
      </c>
      <c r="I153" s="18"/>
      <c r="J153" s="18">
        <v>2774</v>
      </c>
    </row>
    <row r="154" spans="2:10" ht="12.75" customHeight="1">
      <c r="B154" s="2" t="s">
        <v>71</v>
      </c>
      <c r="D154" s="72">
        <f>SUM(D147:D153)</f>
        <v>1333803</v>
      </c>
      <c r="E154" s="18"/>
      <c r="F154" s="32">
        <f>SUM(F147:F153)</f>
        <v>1291218</v>
      </c>
      <c r="G154" s="18"/>
      <c r="H154" s="72">
        <f>SUM(H147:H153)</f>
        <v>1333803</v>
      </c>
      <c r="I154" s="18"/>
      <c r="J154" s="32">
        <f>SUM(J147:J153)</f>
        <v>1291218</v>
      </c>
    </row>
    <row r="155" spans="2:10" ht="12.75" customHeight="1">
      <c r="B155" s="2" t="s">
        <v>72</v>
      </c>
      <c r="D155" s="27">
        <f>-D189</f>
        <v>-316028</v>
      </c>
      <c r="E155" s="18"/>
      <c r="F155" s="28">
        <f>-F189</f>
        <v>-277770</v>
      </c>
      <c r="G155" s="18"/>
      <c r="H155" s="27">
        <f>-H189</f>
        <v>-316028</v>
      </c>
      <c r="I155" s="18"/>
      <c r="J155" s="28">
        <f>-J189</f>
        <v>-277770</v>
      </c>
    </row>
    <row r="156" spans="2:10" ht="12.75" customHeight="1">
      <c r="B156" s="2" t="s">
        <v>242</v>
      </c>
      <c r="D156" s="17"/>
      <c r="E156" s="18"/>
      <c r="F156" s="18"/>
      <c r="G156" s="18"/>
      <c r="H156" s="17"/>
      <c r="I156" s="18"/>
      <c r="J156" s="18"/>
    </row>
    <row r="157" spans="3:10" ht="12.75" customHeight="1" thickBot="1">
      <c r="C157" s="2" t="s">
        <v>349</v>
      </c>
      <c r="D157" s="73">
        <f>SUM(D154:D155)</f>
        <v>1017775</v>
      </c>
      <c r="E157" s="18"/>
      <c r="F157" s="33">
        <f>SUM(F154:F155)</f>
        <v>1013448</v>
      </c>
      <c r="G157" s="18"/>
      <c r="H157" s="73">
        <f>SUM(H154:H155)</f>
        <v>1017775</v>
      </c>
      <c r="I157" s="18"/>
      <c r="J157" s="33">
        <f>SUM(J154:J155)</f>
        <v>1013448</v>
      </c>
    </row>
    <row r="158" spans="2:10" ht="12.75" customHeight="1" thickTop="1">
      <c r="B158" s="2" t="s">
        <v>243</v>
      </c>
      <c r="D158" s="17"/>
      <c r="E158" s="18"/>
      <c r="F158" s="18"/>
      <c r="G158" s="18"/>
      <c r="H158" s="17"/>
      <c r="I158" s="18"/>
      <c r="J158" s="18"/>
    </row>
    <row r="159" spans="3:10" ht="12.75" customHeight="1" thickBot="1">
      <c r="C159" s="2" t="s">
        <v>352</v>
      </c>
      <c r="D159" s="153">
        <v>0.056</v>
      </c>
      <c r="E159" s="64"/>
      <c r="F159" s="63">
        <v>0.0582</v>
      </c>
      <c r="G159" s="64"/>
      <c r="H159" s="153">
        <v>0.056</v>
      </c>
      <c r="I159" s="64"/>
      <c r="J159" s="63">
        <v>0.0582</v>
      </c>
    </row>
    <row r="160" ht="12.75" customHeight="1" thickTop="1"/>
    <row r="161" spans="1:3" ht="12.75" customHeight="1">
      <c r="A161" s="4"/>
      <c r="B161" s="10"/>
      <c r="C161" s="10"/>
    </row>
    <row r="162" spans="1:3" ht="12.75" customHeight="1">
      <c r="A162" s="4"/>
      <c r="B162" s="2" t="s">
        <v>470</v>
      </c>
      <c r="C162" s="2" t="s">
        <v>469</v>
      </c>
    </row>
    <row r="163" spans="1:3" ht="12.75" customHeight="1">
      <c r="A163" s="4"/>
      <c r="B163" s="10"/>
      <c r="C163" s="10"/>
    </row>
    <row r="164" spans="4:10" ht="12.75" customHeight="1">
      <c r="D164" s="160" t="s">
        <v>2</v>
      </c>
      <c r="E164" s="160"/>
      <c r="F164" s="160"/>
      <c r="G164" s="4"/>
      <c r="H164" s="160" t="s">
        <v>4</v>
      </c>
      <c r="I164" s="160"/>
      <c r="J164" s="160"/>
    </row>
    <row r="165" spans="4:10" ht="12.75" customHeight="1">
      <c r="D165" s="6" t="s">
        <v>571</v>
      </c>
      <c r="E165" s="6"/>
      <c r="F165" s="7" t="s">
        <v>357</v>
      </c>
      <c r="G165" s="7"/>
      <c r="H165" s="6" t="s">
        <v>571</v>
      </c>
      <c r="I165" s="6"/>
      <c r="J165" s="7" t="s">
        <v>357</v>
      </c>
    </row>
    <row r="166" spans="4:10" ht="12.75" customHeight="1">
      <c r="D166" s="4">
        <v>2005</v>
      </c>
      <c r="E166" s="4"/>
      <c r="F166" s="4">
        <v>2005</v>
      </c>
      <c r="G166" s="4"/>
      <c r="H166" s="4">
        <v>2005</v>
      </c>
      <c r="I166" s="4"/>
      <c r="J166" s="4">
        <v>2005</v>
      </c>
    </row>
    <row r="167" spans="4:10" ht="12.75" customHeight="1">
      <c r="D167" s="4" t="s">
        <v>3</v>
      </c>
      <c r="E167" s="4"/>
      <c r="F167" s="4" t="s">
        <v>3</v>
      </c>
      <c r="G167" s="4"/>
      <c r="H167" s="4" t="s">
        <v>3</v>
      </c>
      <c r="I167" s="4"/>
      <c r="J167" s="4" t="s">
        <v>3</v>
      </c>
    </row>
    <row r="168" spans="2:3" ht="12.75" customHeight="1">
      <c r="B168" s="3" t="s">
        <v>244</v>
      </c>
      <c r="C168" s="3"/>
    </row>
    <row r="169" spans="2:10" ht="12.75" customHeight="1">
      <c r="B169" s="2" t="s">
        <v>579</v>
      </c>
      <c r="D169" s="17">
        <v>609375</v>
      </c>
      <c r="E169" s="43"/>
      <c r="F169" s="18">
        <v>395910</v>
      </c>
      <c r="G169" s="43"/>
      <c r="H169" s="17">
        <v>609375</v>
      </c>
      <c r="I169" s="43"/>
      <c r="J169" s="18">
        <v>395910</v>
      </c>
    </row>
    <row r="170" spans="2:10" ht="12.75" customHeight="1">
      <c r="B170" s="2" t="s">
        <v>78</v>
      </c>
      <c r="D170" s="34">
        <v>12871</v>
      </c>
      <c r="E170" s="43"/>
      <c r="F170" s="18">
        <v>213465</v>
      </c>
      <c r="G170" s="43"/>
      <c r="H170" s="34">
        <v>12871</v>
      </c>
      <c r="I170" s="43"/>
      <c r="J170" s="18">
        <v>213465</v>
      </c>
    </row>
    <row r="171" spans="2:10" ht="12.75" customHeight="1">
      <c r="B171" s="2" t="s">
        <v>598</v>
      </c>
      <c r="D171" s="34">
        <v>1939</v>
      </c>
      <c r="E171" s="43"/>
      <c r="F171" s="18">
        <v>0</v>
      </c>
      <c r="G171" s="43"/>
      <c r="H171" s="34">
        <v>1939</v>
      </c>
      <c r="I171" s="43"/>
      <c r="J171" s="18">
        <v>0</v>
      </c>
    </row>
    <row r="172" spans="2:10" ht="12.75" customHeight="1" thickBot="1">
      <c r="B172" s="2" t="s">
        <v>71</v>
      </c>
      <c r="D172" s="68">
        <f>SUM(D169:D171)</f>
        <v>624185</v>
      </c>
      <c r="E172" s="43"/>
      <c r="F172" s="42">
        <f>SUM(F169:F171)</f>
        <v>609375</v>
      </c>
      <c r="G172" s="43"/>
      <c r="H172" s="68">
        <f>SUM(H169:H171)</f>
        <v>624185</v>
      </c>
      <c r="I172" s="43"/>
      <c r="J172" s="42">
        <f>SUM(J169:J171)</f>
        <v>609375</v>
      </c>
    </row>
    <row r="173" spans="2:10" ht="12.75" customHeight="1" thickTop="1">
      <c r="B173" s="2" t="s">
        <v>245</v>
      </c>
      <c r="D173" s="100"/>
      <c r="E173" s="43"/>
      <c r="F173" s="18"/>
      <c r="G173" s="43"/>
      <c r="H173" s="100"/>
      <c r="I173" s="43"/>
      <c r="J173" s="18"/>
    </row>
    <row r="174" spans="3:10" ht="12.75" customHeight="1" thickBot="1">
      <c r="C174" s="2" t="s">
        <v>353</v>
      </c>
      <c r="D174" s="153">
        <v>0.0344</v>
      </c>
      <c r="E174" s="47"/>
      <c r="F174" s="63">
        <v>0.035</v>
      </c>
      <c r="G174" s="47"/>
      <c r="H174" s="153">
        <v>0.0344</v>
      </c>
      <c r="I174" s="47"/>
      <c r="J174" s="63">
        <v>0.035</v>
      </c>
    </row>
    <row r="175" ht="12.75" customHeight="1" thickTop="1"/>
    <row r="176" spans="4:10" ht="12.75" customHeight="1">
      <c r="D176" s="160" t="s">
        <v>2</v>
      </c>
      <c r="E176" s="160"/>
      <c r="F176" s="160"/>
      <c r="G176" s="4"/>
      <c r="H176" s="160" t="s">
        <v>4</v>
      </c>
      <c r="I176" s="160"/>
      <c r="J176" s="160"/>
    </row>
    <row r="177" spans="4:10" ht="12.75" customHeight="1">
      <c r="D177" s="6" t="s">
        <v>571</v>
      </c>
      <c r="E177" s="6"/>
      <c r="F177" s="7" t="s">
        <v>357</v>
      </c>
      <c r="G177" s="7"/>
      <c r="H177" s="6" t="s">
        <v>571</v>
      </c>
      <c r="I177" s="6"/>
      <c r="J177" s="7" t="s">
        <v>357</v>
      </c>
    </row>
    <row r="178" spans="4:10" ht="12.75" customHeight="1">
      <c r="D178" s="4">
        <v>2005</v>
      </c>
      <c r="E178" s="4"/>
      <c r="F178" s="4">
        <v>2005</v>
      </c>
      <c r="G178" s="4"/>
      <c r="H178" s="4">
        <v>2005</v>
      </c>
      <c r="I178" s="4"/>
      <c r="J178" s="4">
        <v>2005</v>
      </c>
    </row>
    <row r="179" spans="4:10" ht="12.75" customHeight="1">
      <c r="D179" s="4" t="s">
        <v>3</v>
      </c>
      <c r="E179" s="4"/>
      <c r="F179" s="4" t="s">
        <v>3</v>
      </c>
      <c r="G179" s="4"/>
      <c r="H179" s="4" t="s">
        <v>3</v>
      </c>
      <c r="I179" s="4"/>
      <c r="J179" s="4" t="s">
        <v>3</v>
      </c>
    </row>
    <row r="180" spans="2:3" ht="12.75" customHeight="1">
      <c r="B180" s="3" t="s">
        <v>72</v>
      </c>
      <c r="C180" s="3"/>
    </row>
    <row r="181" spans="2:10" ht="12.75" customHeight="1">
      <c r="B181" s="2" t="s">
        <v>579</v>
      </c>
      <c r="D181" s="17">
        <v>277770</v>
      </c>
      <c r="E181" s="18"/>
      <c r="F181" s="18">
        <v>121607</v>
      </c>
      <c r="G181" s="18"/>
      <c r="H181" s="17">
        <v>277770</v>
      </c>
      <c r="I181" s="18"/>
      <c r="J181" s="18">
        <v>121607</v>
      </c>
    </row>
    <row r="182" spans="2:10" ht="12.75" customHeight="1">
      <c r="B182" s="2" t="s">
        <v>78</v>
      </c>
      <c r="D182" s="34">
        <v>114691</v>
      </c>
      <c r="E182" s="18"/>
      <c r="F182" s="18">
        <v>129592</v>
      </c>
      <c r="G182" s="18"/>
      <c r="H182" s="34">
        <v>114691</v>
      </c>
      <c r="I182" s="18"/>
      <c r="J182" s="18">
        <v>129592</v>
      </c>
    </row>
    <row r="183" spans="2:10" ht="12.75" customHeight="1">
      <c r="B183" s="2" t="s">
        <v>463</v>
      </c>
      <c r="D183" s="34">
        <v>0</v>
      </c>
      <c r="E183" s="18"/>
      <c r="F183" s="18">
        <v>110547</v>
      </c>
      <c r="G183" s="18"/>
      <c r="H183" s="34">
        <v>0</v>
      </c>
      <c r="I183" s="18"/>
      <c r="J183" s="18">
        <v>110547</v>
      </c>
    </row>
    <row r="184" spans="2:10" ht="12.75" customHeight="1">
      <c r="B184" s="2" t="s">
        <v>79</v>
      </c>
      <c r="D184" s="34">
        <v>-38939</v>
      </c>
      <c r="E184" s="18"/>
      <c r="F184" s="18">
        <v>-54497</v>
      </c>
      <c r="G184" s="18"/>
      <c r="H184" s="34">
        <v>-38939</v>
      </c>
      <c r="I184" s="18"/>
      <c r="J184" s="18">
        <v>-54497</v>
      </c>
    </row>
    <row r="185" spans="2:10" ht="12.75" customHeight="1">
      <c r="B185" s="2" t="s">
        <v>68</v>
      </c>
      <c r="D185" s="34">
        <v>-35555</v>
      </c>
      <c r="E185" s="18"/>
      <c r="F185" s="18">
        <v>-34238</v>
      </c>
      <c r="G185" s="18"/>
      <c r="H185" s="34">
        <v>-35555</v>
      </c>
      <c r="I185" s="18"/>
      <c r="J185" s="18">
        <v>-34238</v>
      </c>
    </row>
    <row r="186" spans="2:10" ht="12.75" customHeight="1">
      <c r="B186" s="2" t="s">
        <v>599</v>
      </c>
      <c r="D186" s="34">
        <v>-1939</v>
      </c>
      <c r="E186" s="18"/>
      <c r="F186" s="18"/>
      <c r="G186" s="18"/>
      <c r="H186" s="34">
        <v>-1939</v>
      </c>
      <c r="I186" s="18"/>
      <c r="J186" s="18"/>
    </row>
    <row r="187" spans="2:10" ht="12.75" customHeight="1">
      <c r="B187" s="2" t="s">
        <v>465</v>
      </c>
      <c r="D187" s="34"/>
      <c r="E187" s="18"/>
      <c r="F187" s="18"/>
      <c r="G187" s="18"/>
      <c r="H187" s="34"/>
      <c r="I187" s="18"/>
      <c r="J187" s="18"/>
    </row>
    <row r="188" spans="3:10" ht="12.75" customHeight="1">
      <c r="C188" s="2" t="s">
        <v>466</v>
      </c>
      <c r="D188" s="34">
        <v>0</v>
      </c>
      <c r="E188" s="18"/>
      <c r="F188" s="18">
        <v>4759</v>
      </c>
      <c r="G188" s="18"/>
      <c r="H188" s="34">
        <v>0</v>
      </c>
      <c r="I188" s="18"/>
      <c r="J188" s="18">
        <v>4759</v>
      </c>
    </row>
    <row r="189" spans="2:10" ht="12.75" customHeight="1" thickBot="1">
      <c r="B189" s="2" t="s">
        <v>71</v>
      </c>
      <c r="D189" s="68">
        <f>SUM(D181:D188)</f>
        <v>316028</v>
      </c>
      <c r="E189" s="18"/>
      <c r="F189" s="42">
        <f>SUM(F181:F188)</f>
        <v>277770</v>
      </c>
      <c r="G189" s="18"/>
      <c r="H189" s="68">
        <f>SUM(H181:H188)</f>
        <v>316028</v>
      </c>
      <c r="I189" s="18"/>
      <c r="J189" s="42">
        <f>SUM(J181:J188)</f>
        <v>277770</v>
      </c>
    </row>
    <row r="190" spans="4:10" ht="12.75" customHeight="1" thickTop="1">
      <c r="D190" s="69"/>
      <c r="E190" s="18"/>
      <c r="F190" s="44"/>
      <c r="G190" s="18"/>
      <c r="H190" s="69"/>
      <c r="I190" s="18"/>
      <c r="J190" s="44"/>
    </row>
    <row r="191" spans="4:10" ht="12.75" customHeight="1">
      <c r="D191" s="69"/>
      <c r="E191" s="18"/>
      <c r="F191" s="44"/>
      <c r="G191" s="18"/>
      <c r="H191" s="69"/>
      <c r="I191" s="18"/>
      <c r="J191" s="44"/>
    </row>
    <row r="192" spans="4:10" ht="12.75" customHeight="1">
      <c r="D192" s="69"/>
      <c r="E192" s="18"/>
      <c r="F192" s="44"/>
      <c r="G192" s="18"/>
      <c r="H192" s="69"/>
      <c r="I192" s="18"/>
      <c r="J192" s="44"/>
    </row>
    <row r="193" spans="4:10" ht="12.75" customHeight="1">
      <c r="D193" s="69"/>
      <c r="E193" s="18"/>
      <c r="F193" s="44"/>
      <c r="G193" s="18"/>
      <c r="H193" s="69"/>
      <c r="I193" s="18"/>
      <c r="J193" s="44"/>
    </row>
    <row r="194" spans="4:10" ht="12.75" customHeight="1">
      <c r="D194" s="69"/>
      <c r="E194" s="18"/>
      <c r="F194" s="44"/>
      <c r="G194" s="18"/>
      <c r="H194" s="69"/>
      <c r="I194" s="18"/>
      <c r="J194" s="44"/>
    </row>
    <row r="195" spans="4:10" ht="12.75" customHeight="1">
      <c r="D195" s="69"/>
      <c r="E195" s="18"/>
      <c r="F195" s="44"/>
      <c r="G195" s="18"/>
      <c r="H195" s="69"/>
      <c r="I195" s="18"/>
      <c r="J195" s="44"/>
    </row>
    <row r="196" spans="4:10" ht="12.75" customHeight="1">
      <c r="D196" s="69"/>
      <c r="E196" s="18"/>
      <c r="F196" s="44"/>
      <c r="G196" s="18"/>
      <c r="H196" s="69"/>
      <c r="I196" s="18"/>
      <c r="J196" s="44"/>
    </row>
    <row r="197" spans="4:10" ht="12.75" customHeight="1">
      <c r="D197" s="69"/>
      <c r="E197" s="18"/>
      <c r="F197" s="44"/>
      <c r="G197" s="18"/>
      <c r="H197" s="69"/>
      <c r="I197" s="18"/>
      <c r="J197" s="44"/>
    </row>
    <row r="198" spans="4:10" ht="12.75" customHeight="1">
      <c r="D198" s="69"/>
      <c r="E198" s="18"/>
      <c r="F198" s="44"/>
      <c r="G198" s="18"/>
      <c r="H198" s="69"/>
      <c r="I198" s="18"/>
      <c r="J198" s="44"/>
    </row>
    <row r="199" spans="4:10" ht="12.75" customHeight="1">
      <c r="D199" s="69"/>
      <c r="E199" s="18"/>
      <c r="F199" s="44"/>
      <c r="G199" s="18"/>
      <c r="H199" s="69"/>
      <c r="I199" s="18"/>
      <c r="J199" s="44"/>
    </row>
    <row r="200" spans="4:10" ht="12.75" customHeight="1">
      <c r="D200" s="69"/>
      <c r="E200" s="18"/>
      <c r="F200" s="44"/>
      <c r="G200" s="18"/>
      <c r="H200" s="69"/>
      <c r="I200" s="18"/>
      <c r="J200" s="44"/>
    </row>
    <row r="201" spans="4:10" ht="12.75" customHeight="1">
      <c r="D201" s="69"/>
      <c r="E201" s="18"/>
      <c r="F201" s="44"/>
      <c r="G201" s="18"/>
      <c r="H201" s="69"/>
      <c r="I201" s="18"/>
      <c r="J201" s="44"/>
    </row>
    <row r="202" spans="4:10" ht="12.75" customHeight="1">
      <c r="D202" s="69"/>
      <c r="E202" s="18"/>
      <c r="F202" s="44"/>
      <c r="G202" s="18"/>
      <c r="H202" s="69"/>
      <c r="I202" s="18"/>
      <c r="J202" s="44"/>
    </row>
    <row r="203" spans="4:10" ht="12.75" customHeight="1">
      <c r="D203" s="69"/>
      <c r="E203" s="18"/>
      <c r="F203" s="44"/>
      <c r="G203" s="18"/>
      <c r="H203" s="69"/>
      <c r="I203" s="18"/>
      <c r="J203" s="44"/>
    </row>
    <row r="206" spans="1:10" ht="12.75" customHeight="1">
      <c r="A206" s="160" t="s">
        <v>354</v>
      </c>
      <c r="B206" s="160"/>
      <c r="C206" s="160"/>
      <c r="D206" s="160"/>
      <c r="E206" s="160"/>
      <c r="F206" s="160"/>
      <c r="G206" s="160"/>
      <c r="H206" s="160"/>
      <c r="I206" s="160"/>
      <c r="J206" s="160"/>
    </row>
    <row r="207" spans="1:10" ht="12.75" customHeight="1">
      <c r="A207" s="160" t="s">
        <v>355</v>
      </c>
      <c r="B207" s="160"/>
      <c r="C207" s="160"/>
      <c r="D207" s="160"/>
      <c r="E207" s="160"/>
      <c r="F207" s="160"/>
      <c r="G207" s="160"/>
      <c r="H207" s="160"/>
      <c r="I207" s="160"/>
      <c r="J207" s="160"/>
    </row>
    <row r="208" spans="1:10" ht="12.75" customHeight="1">
      <c r="A208" s="160" t="s">
        <v>0</v>
      </c>
      <c r="B208" s="160"/>
      <c r="C208" s="160"/>
      <c r="D208" s="160"/>
      <c r="E208" s="160"/>
      <c r="F208" s="160"/>
      <c r="G208" s="160"/>
      <c r="H208" s="160"/>
      <c r="I208" s="160"/>
      <c r="J208" s="160"/>
    </row>
    <row r="210" spans="1:3" ht="12.75" customHeight="1">
      <c r="A210" s="4" t="s">
        <v>555</v>
      </c>
      <c r="B210" s="10" t="s">
        <v>246</v>
      </c>
      <c r="C210" s="10"/>
    </row>
    <row r="211" spans="2:3" ht="12.75" customHeight="1">
      <c r="B211" s="61" t="s">
        <v>262</v>
      </c>
      <c r="C211" s="5" t="s">
        <v>247</v>
      </c>
    </row>
    <row r="212" spans="1:3" ht="12.75" customHeight="1">
      <c r="A212" s="4"/>
      <c r="B212" s="10"/>
      <c r="C212" s="10"/>
    </row>
    <row r="213" spans="4:10" ht="12.75" customHeight="1">
      <c r="D213" s="160" t="s">
        <v>2</v>
      </c>
      <c r="E213" s="160"/>
      <c r="F213" s="160"/>
      <c r="G213" s="4"/>
      <c r="H213" s="160" t="s">
        <v>4</v>
      </c>
      <c r="I213" s="160"/>
      <c r="J213" s="160"/>
    </row>
    <row r="214" spans="4:10" ht="12.75" customHeight="1">
      <c r="D214" s="6" t="s">
        <v>571</v>
      </c>
      <c r="E214" s="6"/>
      <c r="F214" s="7" t="s">
        <v>357</v>
      </c>
      <c r="G214" s="7"/>
      <c r="H214" s="6" t="s">
        <v>571</v>
      </c>
      <c r="I214" s="6"/>
      <c r="J214" s="7" t="s">
        <v>357</v>
      </c>
    </row>
    <row r="215" spans="4:10" ht="12.75" customHeight="1">
      <c r="D215" s="4">
        <v>2005</v>
      </c>
      <c r="E215" s="4"/>
      <c r="F215" s="4">
        <v>2005</v>
      </c>
      <c r="G215" s="4"/>
      <c r="H215" s="4">
        <v>2005</v>
      </c>
      <c r="I215" s="4"/>
      <c r="J215" s="4">
        <v>2005</v>
      </c>
    </row>
    <row r="216" spans="4:10" ht="12.75" customHeight="1">
      <c r="D216" s="4" t="s">
        <v>3</v>
      </c>
      <c r="E216" s="4"/>
      <c r="F216" s="4" t="s">
        <v>3</v>
      </c>
      <c r="G216" s="4"/>
      <c r="H216" s="4" t="s">
        <v>3</v>
      </c>
      <c r="I216" s="4"/>
      <c r="J216" s="4" t="s">
        <v>3</v>
      </c>
    </row>
    <row r="218" spans="2:3" ht="12.75" customHeight="1">
      <c r="B218" s="3" t="s">
        <v>251</v>
      </c>
      <c r="C218" s="3"/>
    </row>
    <row r="219" spans="2:10" ht="12.75" customHeight="1">
      <c r="B219" s="2" t="s">
        <v>249</v>
      </c>
      <c r="D219" s="17">
        <v>0</v>
      </c>
      <c r="E219" s="18"/>
      <c r="F219" s="18">
        <v>245</v>
      </c>
      <c r="G219" s="18"/>
      <c r="H219" s="17">
        <v>0</v>
      </c>
      <c r="I219" s="18"/>
      <c r="J219" s="18">
        <v>0</v>
      </c>
    </row>
    <row r="220" spans="2:10" ht="12.75" customHeight="1">
      <c r="B220" s="2" t="s">
        <v>252</v>
      </c>
      <c r="D220" s="17">
        <v>4297187</v>
      </c>
      <c r="E220" s="18"/>
      <c r="F220" s="18">
        <v>5047202</v>
      </c>
      <c r="G220" s="18"/>
      <c r="H220" s="17">
        <v>4151199</v>
      </c>
      <c r="I220" s="18"/>
      <c r="J220" s="18">
        <v>4756159</v>
      </c>
    </row>
    <row r="221" spans="2:10" ht="12.75" customHeight="1">
      <c r="B221" s="2" t="s">
        <v>467</v>
      </c>
      <c r="D221" s="17">
        <v>777126</v>
      </c>
      <c r="E221" s="18"/>
      <c r="F221" s="18">
        <v>525114</v>
      </c>
      <c r="G221" s="18"/>
      <c r="H221" s="17">
        <v>772126</v>
      </c>
      <c r="I221" s="18"/>
      <c r="J221" s="18">
        <v>525114</v>
      </c>
    </row>
    <row r="222" spans="4:10" ht="12.75" customHeight="1">
      <c r="D222" s="95">
        <f>SUM(D219:D221)</f>
        <v>5074313</v>
      </c>
      <c r="E222" s="18"/>
      <c r="F222" s="46">
        <f>SUM(F219:F221)</f>
        <v>5572561</v>
      </c>
      <c r="G222" s="18"/>
      <c r="H222" s="95">
        <f>SUM(H219:H221)</f>
        <v>4923325</v>
      </c>
      <c r="I222" s="18"/>
      <c r="J222" s="46">
        <f>SUM(J219:J221)</f>
        <v>5281273</v>
      </c>
    </row>
    <row r="223" spans="4:10" ht="12.75" customHeight="1">
      <c r="D223" s="17"/>
      <c r="E223" s="18"/>
      <c r="F223" s="18"/>
      <c r="G223" s="18"/>
      <c r="H223" s="17"/>
      <c r="I223" s="18"/>
      <c r="J223" s="18"/>
    </row>
    <row r="224" spans="2:10" ht="12.75" customHeight="1">
      <c r="B224" s="3" t="s">
        <v>248</v>
      </c>
      <c r="C224" s="3"/>
      <c r="D224" s="17"/>
      <c r="E224" s="18"/>
      <c r="F224" s="18"/>
      <c r="G224" s="18"/>
      <c r="H224" s="17"/>
      <c r="I224" s="18"/>
      <c r="J224" s="18"/>
    </row>
    <row r="225" spans="2:10" ht="12.75" customHeight="1">
      <c r="B225" s="2" t="s">
        <v>249</v>
      </c>
      <c r="C225" s="3"/>
      <c r="D225" s="17">
        <v>4149775</v>
      </c>
      <c r="E225" s="18"/>
      <c r="F225" s="18">
        <v>3670085</v>
      </c>
      <c r="G225" s="18"/>
      <c r="H225" s="17">
        <v>4149527</v>
      </c>
      <c r="I225" s="18"/>
      <c r="J225" s="18">
        <v>3670085</v>
      </c>
    </row>
    <row r="226" spans="2:10" ht="12.75" customHeight="1">
      <c r="B226" s="2" t="s">
        <v>250</v>
      </c>
      <c r="D226" s="17">
        <v>2483581</v>
      </c>
      <c r="E226" s="18"/>
      <c r="F226" s="18">
        <v>2264203</v>
      </c>
      <c r="G226" s="18"/>
      <c r="H226" s="17">
        <v>2483581</v>
      </c>
      <c r="I226" s="18"/>
      <c r="J226" s="18">
        <v>2264203</v>
      </c>
    </row>
    <row r="227" spans="2:10" ht="12.75" customHeight="1">
      <c r="B227" s="2" t="s">
        <v>323</v>
      </c>
      <c r="D227" s="17">
        <v>2826722</v>
      </c>
      <c r="E227" s="18"/>
      <c r="F227" s="18">
        <v>3829142</v>
      </c>
      <c r="G227" s="18"/>
      <c r="H227" s="17">
        <v>2826722</v>
      </c>
      <c r="I227" s="18"/>
      <c r="J227" s="18">
        <v>3829142</v>
      </c>
    </row>
    <row r="228" spans="4:10" ht="12.75" customHeight="1">
      <c r="D228" s="95">
        <f>SUM(D225:D227)</f>
        <v>9460078</v>
      </c>
      <c r="E228" s="18"/>
      <c r="F228" s="46">
        <f>SUM(F225:F227)</f>
        <v>9763430</v>
      </c>
      <c r="G228" s="18"/>
      <c r="H228" s="95">
        <f>SUM(H225:H227)</f>
        <v>9459830</v>
      </c>
      <c r="I228" s="18"/>
      <c r="J228" s="46">
        <f>SUM(J225:J227)</f>
        <v>9763430</v>
      </c>
    </row>
    <row r="229" spans="4:10" ht="12.75" customHeight="1">
      <c r="D229" s="17"/>
      <c r="E229" s="18"/>
      <c r="F229" s="18"/>
      <c r="G229" s="18"/>
      <c r="H229" s="17"/>
      <c r="I229" s="18"/>
      <c r="J229" s="18"/>
    </row>
    <row r="230" spans="2:10" ht="12.75" customHeight="1" thickBot="1">
      <c r="B230" s="2" t="s">
        <v>246</v>
      </c>
      <c r="D230" s="68">
        <f>+D222+D228</f>
        <v>14534391</v>
      </c>
      <c r="E230" s="18"/>
      <c r="F230" s="42">
        <f>+F222+F228</f>
        <v>15335991</v>
      </c>
      <c r="G230" s="18"/>
      <c r="H230" s="68">
        <f>+H222+H228</f>
        <v>14383155</v>
      </c>
      <c r="I230" s="18"/>
      <c r="J230" s="42">
        <f>+J222+J228</f>
        <v>15044703</v>
      </c>
    </row>
    <row r="231" ht="12.75" customHeight="1" thickTop="1"/>
  </sheetData>
  <mergeCells count="31">
    <mergeCell ref="A1:J1"/>
    <mergeCell ref="A2:J2"/>
    <mergeCell ref="A3:J3"/>
    <mergeCell ref="D8:F8"/>
    <mergeCell ref="H8:J8"/>
    <mergeCell ref="D76:F76"/>
    <mergeCell ref="H76:J76"/>
    <mergeCell ref="A39:J39"/>
    <mergeCell ref="A40:J40"/>
    <mergeCell ref="A41:J41"/>
    <mergeCell ref="D45:F45"/>
    <mergeCell ref="H45:J45"/>
    <mergeCell ref="A69:J69"/>
    <mergeCell ref="A70:J70"/>
    <mergeCell ref="A71:J71"/>
    <mergeCell ref="D103:F103"/>
    <mergeCell ref="H103:J103"/>
    <mergeCell ref="D142:F142"/>
    <mergeCell ref="H142:J142"/>
    <mergeCell ref="A136:J136"/>
    <mergeCell ref="A137:J137"/>
    <mergeCell ref="A138:J138"/>
    <mergeCell ref="D213:F213"/>
    <mergeCell ref="H213:J213"/>
    <mergeCell ref="D164:F164"/>
    <mergeCell ref="H164:J164"/>
    <mergeCell ref="D176:F176"/>
    <mergeCell ref="H176:J176"/>
    <mergeCell ref="A206:J206"/>
    <mergeCell ref="A207:J207"/>
    <mergeCell ref="A208:J208"/>
  </mergeCells>
  <printOptions/>
  <pageMargins left="0.4724409448818898" right="0.4724409448818898" top="0.5905511811023623" bottom="0.3937007874015748" header="0.5118110236220472" footer="0.5118110236220472"/>
  <pageSetup fitToHeight="7" horizontalDpi="600" verticalDpi="600" orientation="portrait" paperSize="9" scale="91" r:id="rId1"/>
  <rowBreaks count="3" manualBreakCount="3">
    <brk id="68" max="9" man="1"/>
    <brk id="135" max="9" man="1"/>
    <brk id="203" max="9" man="1"/>
  </rowBreaks>
</worksheet>
</file>

<file path=xl/worksheets/sheet13.xml><?xml version="1.0" encoding="utf-8"?>
<worksheet xmlns="http://schemas.openxmlformats.org/spreadsheetml/2006/main" xmlns:r="http://schemas.openxmlformats.org/officeDocument/2006/relationships">
  <sheetPr>
    <tabColor indexed="11"/>
  </sheetPr>
  <dimension ref="A1:L62"/>
  <sheetViews>
    <sheetView view="pageBreakPreview" zoomScaleSheetLayoutView="100" workbookViewId="0" topLeftCell="A1">
      <selection activeCell="H19" sqref="H19"/>
    </sheetView>
  </sheetViews>
  <sheetFormatPr defaultColWidth="9.140625" defaultRowHeight="12.75" customHeight="1"/>
  <cols>
    <col min="1" max="1" width="5.7109375" style="2" customWidth="1"/>
    <col min="2" max="2" width="3.57421875" style="2" customWidth="1"/>
    <col min="3" max="3" width="2.7109375" style="2" customWidth="1"/>
    <col min="4" max="4" width="1.7109375" style="2" customWidth="1"/>
    <col min="5" max="5" width="25.57421875" style="2" customWidth="1"/>
    <col min="6" max="6" width="13.7109375" style="2" customWidth="1"/>
    <col min="7" max="7" width="0.9921875" style="2" customWidth="1"/>
    <col min="8" max="8" width="13.7109375" style="2" customWidth="1"/>
    <col min="9" max="9" width="0.85546875" style="2" customWidth="1"/>
    <col min="10" max="10" width="13.7109375" style="2" customWidth="1"/>
    <col min="11" max="11" width="0.85546875" style="2" customWidth="1"/>
    <col min="12" max="12" width="13.7109375" style="2" customWidth="1"/>
    <col min="13" max="16384" width="9.140625" style="2" customWidth="1"/>
  </cols>
  <sheetData>
    <row r="1" spans="1:12" ht="12.75" customHeight="1">
      <c r="A1" s="160" t="s">
        <v>354</v>
      </c>
      <c r="B1" s="160"/>
      <c r="C1" s="160"/>
      <c r="D1" s="160"/>
      <c r="E1" s="160"/>
      <c r="F1" s="160"/>
      <c r="G1" s="160"/>
      <c r="H1" s="160"/>
      <c r="I1" s="160"/>
      <c r="J1" s="160"/>
      <c r="K1" s="160"/>
      <c r="L1" s="160"/>
    </row>
    <row r="2" spans="1:12" ht="12.75" customHeight="1">
      <c r="A2" s="160" t="s">
        <v>355</v>
      </c>
      <c r="B2" s="160"/>
      <c r="C2" s="160"/>
      <c r="D2" s="160"/>
      <c r="E2" s="160"/>
      <c r="F2" s="160"/>
      <c r="G2" s="160"/>
      <c r="H2" s="160"/>
      <c r="I2" s="160"/>
      <c r="J2" s="160"/>
      <c r="K2" s="160"/>
      <c r="L2" s="160"/>
    </row>
    <row r="3" spans="1:12" ht="12.75" customHeight="1">
      <c r="A3" s="160" t="s">
        <v>0</v>
      </c>
      <c r="B3" s="160"/>
      <c r="C3" s="160"/>
      <c r="D3" s="160"/>
      <c r="E3" s="160"/>
      <c r="F3" s="160"/>
      <c r="G3" s="160"/>
      <c r="H3" s="160"/>
      <c r="I3" s="160"/>
      <c r="J3" s="160"/>
      <c r="K3" s="160"/>
      <c r="L3" s="160"/>
    </row>
    <row r="5" spans="1:3" ht="12.75" customHeight="1">
      <c r="A5" s="4" t="s">
        <v>211</v>
      </c>
      <c r="B5" s="10" t="s">
        <v>531</v>
      </c>
      <c r="C5" s="10"/>
    </row>
    <row r="7" ht="12.75" customHeight="1">
      <c r="C7" s="12" t="s">
        <v>254</v>
      </c>
    </row>
    <row r="13" spans="2:3" ht="12.75" customHeight="1">
      <c r="B13" s="12" t="s">
        <v>253</v>
      </c>
      <c r="C13" s="5" t="s">
        <v>509</v>
      </c>
    </row>
    <row r="14" spans="2:3" ht="12.75" customHeight="1">
      <c r="B14" s="12"/>
      <c r="C14" s="5"/>
    </row>
    <row r="15" spans="2:3" ht="12.75" customHeight="1">
      <c r="B15" s="12"/>
      <c r="C15" s="5"/>
    </row>
    <row r="16" spans="2:3" ht="12.75" customHeight="1">
      <c r="B16" s="12"/>
      <c r="C16" s="5"/>
    </row>
    <row r="17" spans="2:3" ht="12.75" customHeight="1">
      <c r="B17" s="12"/>
      <c r="C17" s="5"/>
    </row>
    <row r="18" spans="2:3" ht="12.75" customHeight="1">
      <c r="B18" s="12"/>
      <c r="C18" s="5"/>
    </row>
    <row r="19" spans="7:12" ht="12.75" customHeight="1">
      <c r="G19" s="4"/>
      <c r="H19" s="4"/>
      <c r="J19" s="4" t="s">
        <v>2</v>
      </c>
      <c r="K19" s="4"/>
      <c r="L19" s="4" t="s">
        <v>4</v>
      </c>
    </row>
    <row r="20" spans="7:12" ht="12.75" customHeight="1">
      <c r="G20" s="4"/>
      <c r="H20" s="4"/>
      <c r="J20" s="6" t="s">
        <v>571</v>
      </c>
      <c r="K20" s="4"/>
      <c r="L20" s="6" t="s">
        <v>571</v>
      </c>
    </row>
    <row r="21" spans="6:12" ht="12.75" customHeight="1">
      <c r="F21" s="84"/>
      <c r="G21" s="84"/>
      <c r="H21" s="84"/>
      <c r="J21" s="4">
        <v>2005</v>
      </c>
      <c r="K21" s="4"/>
      <c r="L21" s="4">
        <v>2005</v>
      </c>
    </row>
    <row r="22" spans="6:12" ht="12.75" customHeight="1">
      <c r="F22" s="84"/>
      <c r="G22" s="8"/>
      <c r="H22" s="84"/>
      <c r="J22" s="4" t="s">
        <v>3</v>
      </c>
      <c r="K22" s="5"/>
      <c r="L22" s="4" t="s">
        <v>3</v>
      </c>
    </row>
    <row r="23" spans="6:8" ht="12.75" customHeight="1">
      <c r="F23" s="8"/>
      <c r="G23" s="8"/>
      <c r="H23" s="8"/>
    </row>
    <row r="24" spans="3:8" ht="12.75" customHeight="1">
      <c r="C24" s="2" t="s">
        <v>255</v>
      </c>
      <c r="F24" s="8"/>
      <c r="G24" s="8"/>
      <c r="H24" s="8"/>
    </row>
    <row r="25" spans="3:12" ht="12.75" customHeight="1">
      <c r="C25" s="2" t="s">
        <v>529</v>
      </c>
      <c r="F25" s="44"/>
      <c r="G25" s="44"/>
      <c r="H25" s="44"/>
      <c r="I25" s="18"/>
      <c r="J25" s="18">
        <v>7149183</v>
      </c>
      <c r="K25" s="18"/>
      <c r="L25" s="18">
        <v>5996652</v>
      </c>
    </row>
    <row r="26" spans="6:12" ht="12.75" customHeight="1">
      <c r="F26" s="44"/>
      <c r="G26" s="44"/>
      <c r="H26" s="44"/>
      <c r="I26" s="18"/>
      <c r="J26" s="44"/>
      <c r="K26" s="44"/>
      <c r="L26" s="44"/>
    </row>
    <row r="27" spans="3:12" ht="12.75" customHeight="1">
      <c r="C27" s="2" t="s">
        <v>525</v>
      </c>
      <c r="F27" s="44"/>
      <c r="G27" s="44"/>
      <c r="H27" s="44"/>
      <c r="I27" s="18"/>
      <c r="J27" s="44"/>
      <c r="K27" s="44"/>
      <c r="L27" s="44"/>
    </row>
    <row r="28" spans="4:12" ht="12.75" customHeight="1">
      <c r="D28" s="2" t="s">
        <v>526</v>
      </c>
      <c r="F28" s="44"/>
      <c r="G28" s="44"/>
      <c r="H28" s="44"/>
      <c r="I28" s="18"/>
      <c r="J28" s="48">
        <f>-231592+70794</f>
        <v>-160798</v>
      </c>
      <c r="K28" s="44"/>
      <c r="L28" s="48">
        <f>-231592+70794</f>
        <v>-160798</v>
      </c>
    </row>
    <row r="29" spans="3:12" ht="12.75" customHeight="1">
      <c r="C29" s="2" t="s">
        <v>527</v>
      </c>
      <c r="F29" s="44"/>
      <c r="G29" s="44"/>
      <c r="H29" s="44"/>
      <c r="I29" s="18"/>
      <c r="J29" s="78"/>
      <c r="K29" s="44"/>
      <c r="L29" s="78"/>
    </row>
    <row r="30" spans="4:12" ht="12.75" customHeight="1">
      <c r="D30" s="2" t="s">
        <v>528</v>
      </c>
      <c r="F30" s="44"/>
      <c r="G30" s="44"/>
      <c r="H30" s="44"/>
      <c r="I30" s="18"/>
      <c r="J30" s="78">
        <f>-57403-42208+4799</f>
        <v>-94812</v>
      </c>
      <c r="K30" s="44"/>
      <c r="L30" s="78">
        <v>-57403</v>
      </c>
    </row>
    <row r="31" spans="3:12" ht="12.75" customHeight="1">
      <c r="C31" s="2" t="s">
        <v>537</v>
      </c>
      <c r="F31" s="44"/>
      <c r="G31" s="44"/>
      <c r="H31" s="44"/>
      <c r="I31" s="18"/>
      <c r="J31" s="49">
        <v>94625</v>
      </c>
      <c r="K31" s="44"/>
      <c r="L31" s="49">
        <v>80063</v>
      </c>
    </row>
    <row r="32" spans="6:12" ht="12.75" customHeight="1">
      <c r="F32" s="44"/>
      <c r="G32" s="44"/>
      <c r="H32" s="44"/>
      <c r="I32" s="18"/>
      <c r="J32" s="18">
        <f>SUM(J26:J31)</f>
        <v>-160985</v>
      </c>
      <c r="K32" s="18"/>
      <c r="L32" s="18">
        <f>SUM(L26:L31)</f>
        <v>-138138</v>
      </c>
    </row>
    <row r="33" spans="3:12" ht="12.75" customHeight="1" thickBot="1">
      <c r="C33" s="2" t="s">
        <v>530</v>
      </c>
      <c r="F33" s="44"/>
      <c r="G33" s="44"/>
      <c r="H33" s="44"/>
      <c r="I33" s="18"/>
      <c r="J33" s="42">
        <f>+J25+J32</f>
        <v>6988198</v>
      </c>
      <c r="K33" s="18"/>
      <c r="L33" s="42">
        <f>+L25+L32</f>
        <v>5858514</v>
      </c>
    </row>
    <row r="34" ht="12.75" customHeight="1" thickTop="1"/>
    <row r="35" spans="6:12" ht="12.75" customHeight="1">
      <c r="F35" s="167"/>
      <c r="G35" s="167"/>
      <c r="H35" s="167"/>
      <c r="J35" s="4" t="s">
        <v>2</v>
      </c>
      <c r="K35" s="4"/>
      <c r="L35" s="4" t="s">
        <v>4</v>
      </c>
    </row>
    <row r="36" spans="6:12" ht="12.75" customHeight="1">
      <c r="F36" s="84"/>
      <c r="G36" s="84"/>
      <c r="H36" s="84"/>
      <c r="J36" s="6" t="s">
        <v>571</v>
      </c>
      <c r="K36" s="4"/>
      <c r="L36" s="6" t="s">
        <v>571</v>
      </c>
    </row>
    <row r="37" spans="6:12" ht="12.75" customHeight="1">
      <c r="F37" s="84"/>
      <c r="G37" s="8"/>
      <c r="H37" s="84"/>
      <c r="J37" s="4">
        <v>2005</v>
      </c>
      <c r="K37" s="4"/>
      <c r="L37" s="4">
        <v>2005</v>
      </c>
    </row>
    <row r="38" spans="6:12" ht="12.75" customHeight="1">
      <c r="F38" s="8"/>
      <c r="G38" s="8"/>
      <c r="H38" s="8"/>
      <c r="J38" s="4" t="s">
        <v>3</v>
      </c>
      <c r="K38" s="5"/>
      <c r="L38" s="4" t="s">
        <v>3</v>
      </c>
    </row>
    <row r="39" spans="6:12" ht="12.75" customHeight="1">
      <c r="F39" s="8"/>
      <c r="G39" s="8"/>
      <c r="H39" s="8"/>
      <c r="J39" s="4"/>
      <c r="K39" s="5"/>
      <c r="L39" s="4"/>
    </row>
    <row r="40" spans="3:8" ht="12.75" customHeight="1">
      <c r="C40" s="2" t="s">
        <v>508</v>
      </c>
      <c r="F40" s="8"/>
      <c r="G40" s="8"/>
      <c r="H40" s="8"/>
    </row>
    <row r="41" spans="3:12" ht="12.75" customHeight="1">
      <c r="C41" s="2" t="s">
        <v>529</v>
      </c>
      <c r="F41" s="44"/>
      <c r="G41" s="44"/>
      <c r="H41" s="44"/>
      <c r="I41" s="18"/>
      <c r="J41" s="18">
        <v>0</v>
      </c>
      <c r="K41" s="18"/>
      <c r="L41" s="18">
        <v>0</v>
      </c>
    </row>
    <row r="42" spans="6:12" ht="12.75" customHeight="1">
      <c r="F42" s="44"/>
      <c r="G42" s="44"/>
      <c r="H42" s="44"/>
      <c r="I42" s="18"/>
      <c r="J42" s="44"/>
      <c r="K42" s="44"/>
      <c r="L42" s="44"/>
    </row>
    <row r="43" spans="3:12" ht="12.75" customHeight="1">
      <c r="C43" s="2" t="s">
        <v>523</v>
      </c>
      <c r="F43" s="44"/>
      <c r="G43" s="44"/>
      <c r="H43" s="44"/>
      <c r="I43" s="18"/>
      <c r="J43" s="48"/>
      <c r="K43" s="44"/>
      <c r="L43" s="48"/>
    </row>
    <row r="44" spans="4:12" ht="12.75" customHeight="1">
      <c r="D44" s="2" t="s">
        <v>524</v>
      </c>
      <c r="F44" s="44"/>
      <c r="G44" s="44"/>
      <c r="H44" s="44"/>
      <c r="I44" s="18"/>
      <c r="J44" s="78">
        <v>482181</v>
      </c>
      <c r="K44" s="44"/>
      <c r="L44" s="78">
        <v>469749</v>
      </c>
    </row>
    <row r="45" spans="3:12" ht="12.75" customHeight="1">
      <c r="C45" s="2" t="s">
        <v>537</v>
      </c>
      <c r="F45" s="44"/>
      <c r="G45" s="44"/>
      <c r="H45" s="44"/>
      <c r="I45" s="18"/>
      <c r="J45" s="49">
        <v>-135011</v>
      </c>
      <c r="K45" s="44"/>
      <c r="L45" s="49">
        <v>-131530</v>
      </c>
    </row>
    <row r="46" spans="6:12" ht="12.75" customHeight="1">
      <c r="F46" s="44"/>
      <c r="G46" s="44"/>
      <c r="H46" s="44"/>
      <c r="I46" s="18"/>
      <c r="J46" s="18">
        <f>SUM(J42:J45)</f>
        <v>347170</v>
      </c>
      <c r="K46" s="18"/>
      <c r="L46" s="18">
        <f>SUM(L42:L45)</f>
        <v>338219</v>
      </c>
    </row>
    <row r="47" spans="3:12" ht="12.75" customHeight="1" thickBot="1">
      <c r="C47" s="2" t="s">
        <v>530</v>
      </c>
      <c r="F47" s="44"/>
      <c r="G47" s="44"/>
      <c r="H47" s="44"/>
      <c r="I47" s="18"/>
      <c r="J47" s="42">
        <f>+J41+J46</f>
        <v>347170</v>
      </c>
      <c r="K47" s="18"/>
      <c r="L47" s="42">
        <f>+L41+L46</f>
        <v>338219</v>
      </c>
    </row>
    <row r="48" ht="12.75" customHeight="1" thickTop="1"/>
    <row r="49" spans="2:3" s="16" customFormat="1" ht="12.75" customHeight="1">
      <c r="B49" s="86" t="s">
        <v>260</v>
      </c>
      <c r="C49" s="87" t="s">
        <v>261</v>
      </c>
    </row>
    <row r="50" spans="2:3" s="16" customFormat="1" ht="12.75" customHeight="1">
      <c r="B50" s="86"/>
      <c r="C50" s="87"/>
    </row>
    <row r="51" spans="2:3" s="16" customFormat="1" ht="12.75" customHeight="1">
      <c r="B51" s="86"/>
      <c r="C51" s="87"/>
    </row>
    <row r="52" s="16" customFormat="1" ht="12.75" customHeight="1"/>
    <row r="53" spans="6:12" s="16" customFormat="1" ht="12.75" customHeight="1">
      <c r="F53" s="166" t="s">
        <v>2</v>
      </c>
      <c r="G53" s="166"/>
      <c r="H53" s="166"/>
      <c r="J53" s="166" t="s">
        <v>4</v>
      </c>
      <c r="K53" s="166"/>
      <c r="L53" s="166"/>
    </row>
    <row r="54" spans="6:12" s="16" customFormat="1" ht="12.75" customHeight="1">
      <c r="F54" s="88"/>
      <c r="G54" s="88"/>
      <c r="H54" s="89" t="s">
        <v>257</v>
      </c>
      <c r="J54" s="88"/>
      <c r="K54" s="88"/>
      <c r="L54" s="89" t="s">
        <v>257</v>
      </c>
    </row>
    <row r="55" spans="6:12" s="16" customFormat="1" ht="12.75" customHeight="1">
      <c r="F55" s="85" t="s">
        <v>256</v>
      </c>
      <c r="G55" s="85"/>
      <c r="H55" s="85" t="s">
        <v>258</v>
      </c>
      <c r="J55" s="85" t="s">
        <v>256</v>
      </c>
      <c r="K55" s="85"/>
      <c r="L55" s="85" t="s">
        <v>258</v>
      </c>
    </row>
    <row r="56" spans="6:12" s="16" customFormat="1" ht="12.75" customHeight="1">
      <c r="F56" s="85" t="s">
        <v>3</v>
      </c>
      <c r="G56" s="85"/>
      <c r="H56" s="85" t="s">
        <v>3</v>
      </c>
      <c r="J56" s="85" t="s">
        <v>3</v>
      </c>
      <c r="K56" s="85"/>
      <c r="L56" s="85" t="s">
        <v>3</v>
      </c>
    </row>
    <row r="57" s="16" customFormat="1" ht="12.75" customHeight="1"/>
    <row r="58" s="16" customFormat="1" ht="12.75" customHeight="1">
      <c r="C58" s="16" t="s">
        <v>532</v>
      </c>
    </row>
    <row r="59" s="16" customFormat="1" ht="12.75" customHeight="1"/>
    <row r="60" spans="3:12" s="16" customFormat="1" ht="12.75" customHeight="1">
      <c r="C60" s="16" t="s">
        <v>263</v>
      </c>
      <c r="F60" s="35">
        <v>0</v>
      </c>
      <c r="G60" s="35"/>
      <c r="H60" s="35">
        <v>629110</v>
      </c>
      <c r="I60" s="35"/>
      <c r="J60" s="35">
        <v>0</v>
      </c>
      <c r="K60" s="35"/>
      <c r="L60" s="35">
        <v>230617</v>
      </c>
    </row>
    <row r="61" spans="3:12" s="16" customFormat="1" ht="12.75" customHeight="1">
      <c r="C61" s="16" t="s">
        <v>310</v>
      </c>
      <c r="F61" s="35">
        <v>0</v>
      </c>
      <c r="G61" s="35"/>
      <c r="H61" s="35">
        <v>27631906</v>
      </c>
      <c r="I61" s="35"/>
      <c r="J61" s="35">
        <v>0</v>
      </c>
      <c r="K61" s="35"/>
      <c r="L61" s="35">
        <v>21897560</v>
      </c>
    </row>
    <row r="62" spans="3:12" s="16" customFormat="1" ht="12.75" customHeight="1" thickBot="1">
      <c r="C62" s="16" t="s">
        <v>412</v>
      </c>
      <c r="F62" s="90">
        <v>28261016</v>
      </c>
      <c r="G62" s="35"/>
      <c r="H62" s="90">
        <v>0</v>
      </c>
      <c r="I62" s="35"/>
      <c r="J62" s="90">
        <v>22128177</v>
      </c>
      <c r="K62" s="35"/>
      <c r="L62" s="90">
        <v>0</v>
      </c>
    </row>
    <row r="63" s="16" customFormat="1" ht="12.75" customHeight="1" thickTop="1"/>
  </sheetData>
  <mergeCells count="6">
    <mergeCell ref="F53:H53"/>
    <mergeCell ref="J53:L53"/>
    <mergeCell ref="A1:L1"/>
    <mergeCell ref="A2:L2"/>
    <mergeCell ref="A3:L3"/>
    <mergeCell ref="F35:H35"/>
  </mergeCells>
  <printOptions/>
  <pageMargins left="0.49" right="0.49" top="0.5905511811023623" bottom="0.3937007874015748" header="0.5118110236220472" footer="0.5118110236220472"/>
  <pageSetup fitToHeight="3" horizontalDpi="600" verticalDpi="6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indexed="11"/>
  </sheetPr>
  <dimension ref="A1:K41"/>
  <sheetViews>
    <sheetView view="pageBreakPreview" zoomScaleSheetLayoutView="100" workbookViewId="0" topLeftCell="A1">
      <selection activeCell="B7" sqref="B7"/>
    </sheetView>
  </sheetViews>
  <sheetFormatPr defaultColWidth="9.140625" defaultRowHeight="12.75" customHeight="1"/>
  <cols>
    <col min="1" max="1" width="5.7109375" style="2" customWidth="1"/>
    <col min="2" max="2" width="2.00390625" style="2" customWidth="1"/>
    <col min="3" max="3" width="1.8515625" style="2" customWidth="1"/>
    <col min="4" max="4" width="32.0039062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3.7109375" style="2" customWidth="1"/>
    <col min="12" max="16384" width="9.140625" style="2" customWidth="1"/>
  </cols>
  <sheetData>
    <row r="1" spans="1:11" ht="12.75" customHeight="1">
      <c r="A1" s="160" t="s">
        <v>354</v>
      </c>
      <c r="B1" s="160"/>
      <c r="C1" s="160"/>
      <c r="D1" s="160"/>
      <c r="E1" s="160"/>
      <c r="F1" s="160"/>
      <c r="G1" s="160"/>
      <c r="H1" s="160"/>
      <c r="I1" s="160"/>
      <c r="J1" s="160"/>
      <c r="K1" s="160"/>
    </row>
    <row r="2" spans="1:11" ht="12.75" customHeight="1">
      <c r="A2" s="160" t="s">
        <v>355</v>
      </c>
      <c r="B2" s="160"/>
      <c r="C2" s="160"/>
      <c r="D2" s="160"/>
      <c r="E2" s="160"/>
      <c r="F2" s="160"/>
      <c r="G2" s="160"/>
      <c r="H2" s="160"/>
      <c r="I2" s="160"/>
      <c r="J2" s="160"/>
      <c r="K2" s="160"/>
    </row>
    <row r="3" spans="1:11" ht="12.75" customHeight="1">
      <c r="A3" s="160" t="s">
        <v>0</v>
      </c>
      <c r="B3" s="160"/>
      <c r="C3" s="160"/>
      <c r="D3" s="160"/>
      <c r="E3" s="160"/>
      <c r="F3" s="160"/>
      <c r="G3" s="160"/>
      <c r="H3" s="160"/>
      <c r="I3" s="160"/>
      <c r="J3" s="160"/>
      <c r="K3" s="160"/>
    </row>
    <row r="5" spans="1:3" ht="12.75" customHeight="1">
      <c r="A5" s="4" t="s">
        <v>428</v>
      </c>
      <c r="B5" s="10" t="s">
        <v>312</v>
      </c>
      <c r="C5" s="10"/>
    </row>
    <row r="7" ht="12.75" customHeight="1">
      <c r="B7" s="2" t="s">
        <v>621</v>
      </c>
    </row>
    <row r="9" spans="5:11" ht="12.75" customHeight="1">
      <c r="E9" s="160" t="s">
        <v>577</v>
      </c>
      <c r="F9" s="160"/>
      <c r="G9" s="160"/>
      <c r="I9" s="160" t="s">
        <v>576</v>
      </c>
      <c r="J9" s="160"/>
      <c r="K9" s="160"/>
    </row>
    <row r="10" spans="5:11" ht="12.75" customHeight="1">
      <c r="E10" s="6" t="s">
        <v>571</v>
      </c>
      <c r="F10" s="6"/>
      <c r="G10" s="6" t="s">
        <v>571</v>
      </c>
      <c r="I10" s="6" t="s">
        <v>571</v>
      </c>
      <c r="J10" s="6"/>
      <c r="K10" s="6" t="s">
        <v>571</v>
      </c>
    </row>
    <row r="11" spans="5:11" ht="12.75" customHeight="1">
      <c r="E11" s="4">
        <v>2005</v>
      </c>
      <c r="F11" s="4"/>
      <c r="G11" s="4">
        <v>2004</v>
      </c>
      <c r="I11" s="4">
        <v>2005</v>
      </c>
      <c r="J11" s="4"/>
      <c r="K11" s="4">
        <v>2004</v>
      </c>
    </row>
    <row r="12" spans="2:11" ht="12.75" customHeight="1">
      <c r="B12" s="10" t="s">
        <v>2</v>
      </c>
      <c r="E12" s="4" t="s">
        <v>3</v>
      </c>
      <c r="F12" s="4"/>
      <c r="G12" s="4" t="s">
        <v>3</v>
      </c>
      <c r="I12" s="4" t="s">
        <v>3</v>
      </c>
      <c r="J12" s="4"/>
      <c r="K12" s="4" t="s">
        <v>3</v>
      </c>
    </row>
    <row r="14" spans="2:11" ht="12.75" customHeight="1">
      <c r="B14" s="2" t="s">
        <v>318</v>
      </c>
      <c r="E14" s="17">
        <v>292322</v>
      </c>
      <c r="F14" s="18"/>
      <c r="G14" s="18">
        <v>290007</v>
      </c>
      <c r="H14" s="18"/>
      <c r="I14" s="17">
        <v>536607</v>
      </c>
      <c r="J14" s="18"/>
      <c r="K14" s="147">
        <v>518786</v>
      </c>
    </row>
    <row r="15" spans="2:11" ht="12.75" customHeight="1">
      <c r="B15" s="2" t="s">
        <v>313</v>
      </c>
      <c r="E15" s="27">
        <v>1284</v>
      </c>
      <c r="F15" s="18"/>
      <c r="G15" s="28">
        <v>8347</v>
      </c>
      <c r="H15" s="18"/>
      <c r="I15" s="27">
        <v>5777</v>
      </c>
      <c r="J15" s="18"/>
      <c r="K15" s="28">
        <v>12126</v>
      </c>
    </row>
    <row r="16" spans="5:11" ht="12.75" customHeight="1">
      <c r="E16" s="17">
        <f>SUM(E14:E15)</f>
        <v>293606</v>
      </c>
      <c r="F16" s="18"/>
      <c r="G16" s="18">
        <f>SUM(G14:G15)</f>
        <v>298354</v>
      </c>
      <c r="H16" s="18"/>
      <c r="I16" s="17">
        <f>SUM(I14:I15)</f>
        <v>542384</v>
      </c>
      <c r="J16" s="18"/>
      <c r="K16" s="18">
        <f>SUM(K14:K15)</f>
        <v>530912</v>
      </c>
    </row>
    <row r="17" spans="5:11" ht="12.75" customHeight="1">
      <c r="E17" s="17"/>
      <c r="F17" s="18"/>
      <c r="G17" s="18"/>
      <c r="H17" s="18"/>
      <c r="I17" s="17"/>
      <c r="J17" s="18"/>
      <c r="K17" s="18"/>
    </row>
    <row r="18" spans="2:11" ht="12.75" customHeight="1">
      <c r="B18" s="2" t="s">
        <v>614</v>
      </c>
      <c r="E18" s="17">
        <v>3054</v>
      </c>
      <c r="F18" s="18"/>
      <c r="G18" s="18">
        <v>0</v>
      </c>
      <c r="H18" s="18"/>
      <c r="I18" s="17">
        <v>3054</v>
      </c>
      <c r="J18" s="18"/>
      <c r="K18" s="18">
        <v>0</v>
      </c>
    </row>
    <row r="19" spans="2:11" ht="12.75" customHeight="1">
      <c r="B19" s="2" t="s">
        <v>314</v>
      </c>
      <c r="E19" s="17"/>
      <c r="F19" s="18"/>
      <c r="G19" s="18"/>
      <c r="H19" s="18"/>
      <c r="I19" s="17"/>
      <c r="J19" s="18"/>
      <c r="K19" s="18"/>
    </row>
    <row r="20" spans="3:11" ht="12.75" customHeight="1">
      <c r="C20" s="2" t="s">
        <v>274</v>
      </c>
      <c r="E20" s="27">
        <v>0</v>
      </c>
      <c r="F20" s="18"/>
      <c r="G20" s="28">
        <v>248</v>
      </c>
      <c r="H20" s="18"/>
      <c r="I20" s="27">
        <v>0</v>
      </c>
      <c r="J20" s="18"/>
      <c r="K20" s="28">
        <v>375</v>
      </c>
    </row>
    <row r="21" spans="5:11" ht="12.75" customHeight="1">
      <c r="E21" s="17">
        <f>SUM(E16:E20)</f>
        <v>296660</v>
      </c>
      <c r="F21" s="18"/>
      <c r="G21" s="18">
        <f>SUM(G16:G20)</f>
        <v>298602</v>
      </c>
      <c r="H21" s="18"/>
      <c r="I21" s="17">
        <f>SUM(I16:I20)</f>
        <v>545438</v>
      </c>
      <c r="J21" s="18"/>
      <c r="K21" s="18">
        <f>SUM(K16:K20)</f>
        <v>531287</v>
      </c>
    </row>
    <row r="22" spans="2:11" ht="12.75" customHeight="1">
      <c r="B22" s="2" t="s">
        <v>315</v>
      </c>
      <c r="E22" s="17"/>
      <c r="F22" s="18"/>
      <c r="G22" s="18"/>
      <c r="H22" s="18"/>
      <c r="I22" s="17"/>
      <c r="J22" s="18"/>
      <c r="K22" s="18"/>
    </row>
    <row r="23" spans="2:11" ht="12.75" customHeight="1">
      <c r="B23" s="2" t="s">
        <v>317</v>
      </c>
      <c r="C23" s="2" t="s">
        <v>316</v>
      </c>
      <c r="E23" s="17"/>
      <c r="F23" s="18"/>
      <c r="G23" s="18"/>
      <c r="H23" s="18"/>
      <c r="I23" s="17"/>
      <c r="J23" s="18"/>
      <c r="K23" s="18"/>
    </row>
    <row r="24" spans="3:11" ht="12.75" customHeight="1">
      <c r="C24" s="2" t="s">
        <v>319</v>
      </c>
      <c r="E24" s="27">
        <v>-18076</v>
      </c>
      <c r="F24" s="18"/>
      <c r="G24" s="28">
        <v>-20701</v>
      </c>
      <c r="H24" s="18"/>
      <c r="I24" s="27">
        <v>564</v>
      </c>
      <c r="J24" s="18"/>
      <c r="K24" s="109">
        <v>-28828</v>
      </c>
    </row>
    <row r="25" spans="2:11" ht="12.75" customHeight="1" thickBot="1">
      <c r="B25" s="2" t="s">
        <v>235</v>
      </c>
      <c r="E25" s="79">
        <f>SUM(E21:E24)</f>
        <v>278584</v>
      </c>
      <c r="F25" s="18"/>
      <c r="G25" s="80">
        <f>SUM(G21:G24)</f>
        <v>277901</v>
      </c>
      <c r="H25" s="18"/>
      <c r="I25" s="79">
        <f>SUM(I21:I24)</f>
        <v>546002</v>
      </c>
      <c r="J25" s="18"/>
      <c r="K25" s="80">
        <f>SUM(K21:K24)</f>
        <v>502459</v>
      </c>
    </row>
    <row r="28" spans="5:11" ht="12.75" customHeight="1">
      <c r="E28" s="160" t="s">
        <v>577</v>
      </c>
      <c r="F28" s="160"/>
      <c r="G28" s="160"/>
      <c r="I28" s="160" t="s">
        <v>576</v>
      </c>
      <c r="J28" s="160"/>
      <c r="K28" s="160"/>
    </row>
    <row r="29" spans="5:11" ht="12.75" customHeight="1">
      <c r="E29" s="6" t="s">
        <v>571</v>
      </c>
      <c r="F29" s="6"/>
      <c r="G29" s="6" t="s">
        <v>571</v>
      </c>
      <c r="I29" s="6" t="s">
        <v>571</v>
      </c>
      <c r="J29" s="6"/>
      <c r="K29" s="6" t="s">
        <v>571</v>
      </c>
    </row>
    <row r="30" spans="5:11" ht="12.75" customHeight="1">
      <c r="E30" s="4">
        <v>2005</v>
      </c>
      <c r="F30" s="4"/>
      <c r="G30" s="4">
        <v>2004</v>
      </c>
      <c r="I30" s="4">
        <v>2005</v>
      </c>
      <c r="J30" s="4"/>
      <c r="K30" s="4">
        <v>2004</v>
      </c>
    </row>
    <row r="31" spans="2:11" ht="12.75" customHeight="1">
      <c r="B31" s="10" t="s">
        <v>4</v>
      </c>
      <c r="E31" s="4" t="s">
        <v>3</v>
      </c>
      <c r="F31" s="4"/>
      <c r="G31" s="4" t="s">
        <v>3</v>
      </c>
      <c r="I31" s="4" t="s">
        <v>3</v>
      </c>
      <c r="J31" s="4"/>
      <c r="K31" s="4" t="s">
        <v>3</v>
      </c>
    </row>
    <row r="33" spans="2:11" ht="12.75" customHeight="1">
      <c r="B33" s="2" t="s">
        <v>318</v>
      </c>
      <c r="E33" s="17">
        <v>283862</v>
      </c>
      <c r="F33" s="18"/>
      <c r="G33" s="18">
        <v>869226</v>
      </c>
      <c r="H33" s="18"/>
      <c r="I33" s="17">
        <v>504459</v>
      </c>
      <c r="J33" s="18"/>
      <c r="K33" s="18">
        <v>1258293</v>
      </c>
    </row>
    <row r="34" spans="2:11" ht="12.75" customHeight="1">
      <c r="B34" s="2" t="s">
        <v>313</v>
      </c>
      <c r="E34" s="27">
        <v>-1669</v>
      </c>
      <c r="F34" s="18"/>
      <c r="G34" s="28">
        <v>6650</v>
      </c>
      <c r="H34" s="18"/>
      <c r="I34" s="27">
        <v>1149</v>
      </c>
      <c r="J34" s="18"/>
      <c r="K34" s="28">
        <v>8533</v>
      </c>
    </row>
    <row r="35" spans="5:11" ht="12.75" customHeight="1">
      <c r="E35" s="17">
        <f>SUM(E33:E34)</f>
        <v>282193</v>
      </c>
      <c r="F35" s="18"/>
      <c r="G35" s="18">
        <f>SUM(G33:G34)</f>
        <v>875876</v>
      </c>
      <c r="H35" s="18"/>
      <c r="I35" s="17">
        <f>SUM(I33:I34)</f>
        <v>505608</v>
      </c>
      <c r="J35" s="18"/>
      <c r="K35" s="18">
        <f>SUM(K33:K34)</f>
        <v>1266826</v>
      </c>
    </row>
    <row r="36" spans="2:11" ht="12.75" customHeight="1">
      <c r="B36" s="2" t="s">
        <v>315</v>
      </c>
      <c r="E36" s="17"/>
      <c r="F36" s="18"/>
      <c r="G36" s="18"/>
      <c r="H36" s="18"/>
      <c r="I36" s="17"/>
      <c r="J36" s="18"/>
      <c r="K36" s="18"/>
    </row>
    <row r="37" spans="2:11" ht="12.75" customHeight="1">
      <c r="B37" s="2" t="s">
        <v>317</v>
      </c>
      <c r="C37" s="2" t="s">
        <v>316</v>
      </c>
      <c r="E37" s="17"/>
      <c r="F37" s="18"/>
      <c r="G37" s="18"/>
      <c r="H37" s="18"/>
      <c r="I37" s="17"/>
      <c r="J37" s="18"/>
      <c r="K37" s="18"/>
    </row>
    <row r="38" spans="3:11" ht="12.75" customHeight="1">
      <c r="C38" s="2" t="s">
        <v>319</v>
      </c>
      <c r="E38" s="27">
        <v>-18374</v>
      </c>
      <c r="F38" s="18"/>
      <c r="G38" s="28">
        <v>-16834</v>
      </c>
      <c r="H38" s="18"/>
      <c r="I38" s="27">
        <v>785</v>
      </c>
      <c r="J38" s="18"/>
      <c r="K38" s="28">
        <v>-178974</v>
      </c>
    </row>
    <row r="39" spans="2:11" ht="12.75" customHeight="1" thickBot="1">
      <c r="B39" s="2" t="s">
        <v>235</v>
      </c>
      <c r="E39" s="79">
        <f>SUM(E35:E38)</f>
        <v>263819</v>
      </c>
      <c r="F39" s="18"/>
      <c r="G39" s="80">
        <f>SUM(G35:G38)</f>
        <v>859042</v>
      </c>
      <c r="H39" s="18"/>
      <c r="I39" s="79">
        <f>SUM(I35:I38)</f>
        <v>506393</v>
      </c>
      <c r="J39" s="18"/>
      <c r="K39" s="80">
        <f>SUM(K35:K38)</f>
        <v>1087852</v>
      </c>
    </row>
    <row r="41" ht="12.75" customHeight="1">
      <c r="B41" s="2" t="s">
        <v>320</v>
      </c>
    </row>
  </sheetData>
  <mergeCells count="7">
    <mergeCell ref="E28:G28"/>
    <mergeCell ref="I28:K28"/>
    <mergeCell ref="A1:K1"/>
    <mergeCell ref="A2:K2"/>
    <mergeCell ref="A3:K3"/>
    <mergeCell ref="E9:G9"/>
    <mergeCell ref="I9:K9"/>
  </mergeCells>
  <printOptions/>
  <pageMargins left="0.49" right="0.49" top="0.5905511811023623" bottom="0.3937007874015748" header="0.5118110236220472" footer="0.5118110236220472"/>
  <pageSetup fitToHeight="3"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indexed="11"/>
  </sheetPr>
  <dimension ref="A1:K60"/>
  <sheetViews>
    <sheetView view="pageBreakPreview" zoomScaleSheetLayoutView="100" workbookViewId="0" topLeftCell="A1">
      <selection activeCell="A51" sqref="A51"/>
    </sheetView>
  </sheetViews>
  <sheetFormatPr defaultColWidth="9.140625" defaultRowHeight="12.75" customHeight="1"/>
  <cols>
    <col min="1" max="1" width="5.7109375" style="2" customWidth="1"/>
    <col min="2" max="2" width="2.140625" style="2" customWidth="1"/>
    <col min="3" max="3" width="38.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60" t="s">
        <v>354</v>
      </c>
      <c r="B1" s="160"/>
      <c r="C1" s="160"/>
      <c r="D1" s="160"/>
      <c r="E1" s="160"/>
      <c r="F1" s="160"/>
      <c r="G1" s="160"/>
      <c r="H1" s="160"/>
      <c r="I1" s="160"/>
      <c r="J1" s="160"/>
    </row>
    <row r="2" spans="1:10" ht="12.75" customHeight="1">
      <c r="A2" s="160" t="s">
        <v>356</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429</v>
      </c>
      <c r="B5" s="10" t="s">
        <v>325</v>
      </c>
      <c r="C5" s="10"/>
    </row>
    <row r="7" ht="12.75" customHeight="1">
      <c r="B7" s="5" t="s">
        <v>326</v>
      </c>
    </row>
    <row r="12" spans="4:10" ht="12.75" customHeight="1">
      <c r="D12" s="160" t="s">
        <v>577</v>
      </c>
      <c r="E12" s="160"/>
      <c r="F12" s="160"/>
      <c r="H12" s="160" t="s">
        <v>576</v>
      </c>
      <c r="I12" s="160"/>
      <c r="J12" s="160"/>
    </row>
    <row r="13" spans="4:10" ht="12.75" customHeight="1">
      <c r="D13" s="6" t="s">
        <v>571</v>
      </c>
      <c r="E13" s="6"/>
      <c r="F13" s="6" t="s">
        <v>571</v>
      </c>
      <c r="H13" s="6" t="s">
        <v>571</v>
      </c>
      <c r="I13" s="6"/>
      <c r="J13" s="6" t="s">
        <v>571</v>
      </c>
    </row>
    <row r="14" spans="4:10" ht="12.75" customHeight="1">
      <c r="D14" s="4">
        <v>2005</v>
      </c>
      <c r="E14" s="4"/>
      <c r="F14" s="4">
        <v>2004</v>
      </c>
      <c r="H14" s="4">
        <v>2005</v>
      </c>
      <c r="I14" s="4"/>
      <c r="J14" s="4">
        <v>2004</v>
      </c>
    </row>
    <row r="16" spans="2:10" ht="12.75" customHeight="1" thickBot="1">
      <c r="B16" s="2" t="s">
        <v>327</v>
      </c>
      <c r="D16" s="73">
        <v>634079</v>
      </c>
      <c r="E16" s="18"/>
      <c r="F16" s="33">
        <v>693523</v>
      </c>
      <c r="G16" s="18"/>
      <c r="H16" s="73">
        <v>1307024</v>
      </c>
      <c r="I16" s="18"/>
      <c r="J16" s="33">
        <v>1248562</v>
      </c>
    </row>
    <row r="17" spans="4:10" ht="12.75" customHeight="1" thickTop="1">
      <c r="D17" s="17"/>
      <c r="E17" s="18"/>
      <c r="F17" s="18"/>
      <c r="G17" s="18"/>
      <c r="H17" s="17"/>
      <c r="I17" s="18"/>
      <c r="J17" s="18"/>
    </row>
    <row r="18" spans="2:10" ht="12.75" customHeight="1">
      <c r="B18" s="2" t="s">
        <v>416</v>
      </c>
      <c r="D18" s="17"/>
      <c r="E18" s="18"/>
      <c r="F18" s="18"/>
      <c r="G18" s="18"/>
      <c r="H18" s="17"/>
      <c r="I18" s="18"/>
      <c r="J18" s="18"/>
    </row>
    <row r="19" spans="3:10" ht="12.75" customHeight="1" thickBot="1">
      <c r="C19" s="2" t="s">
        <v>417</v>
      </c>
      <c r="D19" s="73">
        <v>3753040</v>
      </c>
      <c r="E19" s="18"/>
      <c r="F19" s="33">
        <v>3624804</v>
      </c>
      <c r="G19" s="18"/>
      <c r="H19" s="73">
        <v>3745661</v>
      </c>
      <c r="I19" s="18"/>
      <c r="J19" s="33">
        <v>3612488</v>
      </c>
    </row>
    <row r="20" spans="4:10" ht="12.75" customHeight="1" thickTop="1">
      <c r="D20" s="17"/>
      <c r="E20" s="18"/>
      <c r="F20" s="18"/>
      <c r="G20" s="18"/>
      <c r="H20" s="17"/>
      <c r="I20" s="18"/>
      <c r="J20" s="18"/>
    </row>
    <row r="21" spans="2:10" ht="12.75" customHeight="1" thickBot="1">
      <c r="B21" s="2" t="s">
        <v>607</v>
      </c>
      <c r="D21" s="148" t="s">
        <v>608</v>
      </c>
      <c r="E21" s="22"/>
      <c r="F21" s="149" t="s">
        <v>582</v>
      </c>
      <c r="G21" s="22"/>
      <c r="H21" s="148" t="s">
        <v>609</v>
      </c>
      <c r="I21" s="22"/>
      <c r="J21" s="149" t="s">
        <v>583</v>
      </c>
    </row>
    <row r="22" ht="12.75" customHeight="1" thickTop="1"/>
    <row r="24" ht="12.75" customHeight="1">
      <c r="B24" s="5" t="s">
        <v>328</v>
      </c>
    </row>
    <row r="37" spans="4:10" ht="12.75" customHeight="1">
      <c r="D37" s="160" t="s">
        <v>577</v>
      </c>
      <c r="E37" s="160"/>
      <c r="F37" s="160"/>
      <c r="H37" s="160" t="s">
        <v>576</v>
      </c>
      <c r="I37" s="160"/>
      <c r="J37" s="160"/>
    </row>
    <row r="38" spans="4:10" ht="12.75" customHeight="1">
      <c r="D38" s="6" t="s">
        <v>571</v>
      </c>
      <c r="E38" s="6"/>
      <c r="F38" s="6" t="s">
        <v>571</v>
      </c>
      <c r="H38" s="6" t="s">
        <v>571</v>
      </c>
      <c r="I38" s="6"/>
      <c r="J38" s="6" t="s">
        <v>571</v>
      </c>
    </row>
    <row r="39" spans="4:10" ht="12.75" customHeight="1">
      <c r="D39" s="4">
        <v>2005</v>
      </c>
      <c r="E39" s="4"/>
      <c r="F39" s="4">
        <v>2004</v>
      </c>
      <c r="H39" s="4">
        <v>2005</v>
      </c>
      <c r="I39" s="4"/>
      <c r="J39" s="4">
        <v>2004</v>
      </c>
    </row>
    <row r="40" spans="4:10" ht="12.75" customHeight="1">
      <c r="D40" s="4"/>
      <c r="E40" s="4"/>
      <c r="F40" s="4"/>
      <c r="H40" s="4"/>
      <c r="I40" s="4"/>
      <c r="J40" s="4"/>
    </row>
    <row r="41" spans="2:10" ht="12.75" customHeight="1" thickBot="1">
      <c r="B41" s="2" t="s">
        <v>327</v>
      </c>
      <c r="D41" s="73">
        <f>+D16</f>
        <v>634079</v>
      </c>
      <c r="E41" s="18"/>
      <c r="F41" s="33">
        <f>+F16</f>
        <v>693523</v>
      </c>
      <c r="G41" s="18"/>
      <c r="H41" s="73">
        <f>+H16</f>
        <v>1307024</v>
      </c>
      <c r="I41" s="18"/>
      <c r="J41" s="33">
        <f>+J16</f>
        <v>1248562</v>
      </c>
    </row>
    <row r="42" spans="4:10" ht="12.75" customHeight="1" thickTop="1">
      <c r="D42" s="69"/>
      <c r="E42" s="18"/>
      <c r="F42" s="44"/>
      <c r="G42" s="18"/>
      <c r="H42" s="69"/>
      <c r="I42" s="18"/>
      <c r="J42" s="44"/>
    </row>
    <row r="43" ht="12.75" customHeight="1">
      <c r="B43" s="2" t="s">
        <v>416</v>
      </c>
    </row>
    <row r="44" spans="3:11" ht="12.75" customHeight="1">
      <c r="C44" s="2" t="s">
        <v>417</v>
      </c>
      <c r="D44" s="69">
        <f>D19</f>
        <v>3753040</v>
      </c>
      <c r="E44" s="44"/>
      <c r="F44" s="44">
        <f>F19</f>
        <v>3624804</v>
      </c>
      <c r="G44" s="44"/>
      <c r="H44" s="69">
        <f>H19</f>
        <v>3745661</v>
      </c>
      <c r="I44" s="44"/>
      <c r="J44" s="44">
        <f>J19</f>
        <v>3612488</v>
      </c>
      <c r="K44" s="8"/>
    </row>
    <row r="45" spans="2:11" ht="12.75" customHeight="1">
      <c r="B45" s="2" t="s">
        <v>587</v>
      </c>
      <c r="D45" s="27">
        <v>18893</v>
      </c>
      <c r="E45" s="9"/>
      <c r="F45" s="28">
        <v>40549</v>
      </c>
      <c r="G45" s="9"/>
      <c r="H45" s="27">
        <v>19417</v>
      </c>
      <c r="I45" s="9"/>
      <c r="J45" s="28">
        <v>33779</v>
      </c>
      <c r="K45" s="8"/>
    </row>
    <row r="46" spans="2:11" ht="12.75" customHeight="1">
      <c r="B46" s="2" t="s">
        <v>329</v>
      </c>
      <c r="D46" s="72"/>
      <c r="E46" s="1"/>
      <c r="F46" s="32"/>
      <c r="G46" s="1"/>
      <c r="H46" s="72"/>
      <c r="I46" s="1"/>
      <c r="J46" s="32"/>
      <c r="K46" s="8"/>
    </row>
    <row r="47" spans="3:11" ht="12.75" customHeight="1">
      <c r="C47" s="2" t="s">
        <v>330</v>
      </c>
      <c r="D47" s="69"/>
      <c r="E47" s="8"/>
      <c r="F47" s="44"/>
      <c r="G47" s="8"/>
      <c r="H47" s="69"/>
      <c r="I47" s="8"/>
      <c r="J47" s="44"/>
      <c r="K47" s="8"/>
    </row>
    <row r="48" spans="3:10" ht="12.75" customHeight="1" thickBot="1">
      <c r="C48" s="2" t="s">
        <v>588</v>
      </c>
      <c r="D48" s="73">
        <f>SUM(D44:D45)</f>
        <v>3771933</v>
      </c>
      <c r="F48" s="33">
        <f>SUM(F44:F45)</f>
        <v>3665353</v>
      </c>
      <c r="H48" s="73">
        <f>SUM(H44:H45)</f>
        <v>3765078</v>
      </c>
      <c r="J48" s="33">
        <f>SUM(J44:J45)</f>
        <v>3646267</v>
      </c>
    </row>
    <row r="49" spans="4:10" ht="12.75" customHeight="1" thickTop="1">
      <c r="D49" s="69"/>
      <c r="E49" s="8"/>
      <c r="F49" s="44"/>
      <c r="G49" s="8"/>
      <c r="H49" s="69"/>
      <c r="I49" s="8"/>
      <c r="J49" s="44"/>
    </row>
    <row r="50" spans="2:10" ht="12.75" customHeight="1" thickBot="1">
      <c r="B50" s="2" t="s">
        <v>331</v>
      </c>
      <c r="D50" s="148" t="s">
        <v>611</v>
      </c>
      <c r="F50" s="149" t="s">
        <v>585</v>
      </c>
      <c r="H50" s="148" t="s">
        <v>610</v>
      </c>
      <c r="J50" s="149" t="s">
        <v>584</v>
      </c>
    </row>
    <row r="51" ht="12.75" customHeight="1" thickTop="1"/>
    <row r="54" ht="12.75" customHeight="1">
      <c r="A54" s="2" t="s">
        <v>542</v>
      </c>
    </row>
    <row r="57" ht="12.75" customHeight="1">
      <c r="A57" s="5" t="s">
        <v>580</v>
      </c>
    </row>
    <row r="58" ht="12.75" customHeight="1">
      <c r="A58" s="2" t="s">
        <v>581</v>
      </c>
    </row>
    <row r="59" ht="12.75" customHeight="1">
      <c r="A59" s="2" t="s">
        <v>543</v>
      </c>
    </row>
    <row r="60" ht="12.75" customHeight="1">
      <c r="A60" s="102" t="s">
        <v>586</v>
      </c>
    </row>
  </sheetData>
  <mergeCells count="7">
    <mergeCell ref="D37:F37"/>
    <mergeCell ref="H37:J37"/>
    <mergeCell ref="A1:J1"/>
    <mergeCell ref="A2:J2"/>
    <mergeCell ref="A3:J3"/>
    <mergeCell ref="D12:F12"/>
    <mergeCell ref="H12:J12"/>
  </mergeCells>
  <printOptions/>
  <pageMargins left="0.4724409448818898" right="0.4724409448818898" top="0.5905511811023623" bottom="0.3937007874015748" header="0.5118110236220472" footer="0.5118110236220472"/>
  <pageSetup fitToHeight="2"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11"/>
  </sheetPr>
  <dimension ref="A1:J339"/>
  <sheetViews>
    <sheetView view="pageBreakPreview" zoomScaleSheetLayoutView="100" workbookViewId="0" topLeftCell="A79">
      <selection activeCell="D68" sqref="D68"/>
    </sheetView>
  </sheetViews>
  <sheetFormatPr defaultColWidth="9.140625" defaultRowHeight="12.75"/>
  <cols>
    <col min="1" max="1" width="5.7109375" style="2" customWidth="1"/>
    <col min="2" max="2" width="1.710937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4.28125" style="2" customWidth="1"/>
    <col min="11" max="16384" width="9.140625" style="2" customWidth="1"/>
  </cols>
  <sheetData>
    <row r="1" spans="1:10" ht="12.75">
      <c r="A1" s="160" t="s">
        <v>354</v>
      </c>
      <c r="B1" s="160"/>
      <c r="C1" s="160"/>
      <c r="D1" s="160"/>
      <c r="E1" s="160"/>
      <c r="F1" s="160"/>
      <c r="G1" s="160"/>
      <c r="H1" s="160"/>
      <c r="I1" s="160"/>
      <c r="J1" s="160"/>
    </row>
    <row r="2" spans="1:10" ht="12.75">
      <c r="A2" s="160" t="s">
        <v>355</v>
      </c>
      <c r="B2" s="160"/>
      <c r="C2" s="160"/>
      <c r="D2" s="160"/>
      <c r="E2" s="160"/>
      <c r="F2" s="160"/>
      <c r="G2" s="160"/>
      <c r="H2" s="160"/>
      <c r="I2" s="160"/>
      <c r="J2" s="160"/>
    </row>
    <row r="3" spans="1:10" ht="12.75">
      <c r="A3" s="160" t="s">
        <v>0</v>
      </c>
      <c r="B3" s="160"/>
      <c r="C3" s="160"/>
      <c r="D3" s="160"/>
      <c r="E3" s="160"/>
      <c r="F3" s="160"/>
      <c r="G3" s="160"/>
      <c r="H3" s="160"/>
      <c r="I3" s="160"/>
      <c r="J3" s="160"/>
    </row>
    <row r="5" spans="1:3" ht="12.75">
      <c r="A5" s="4" t="s">
        <v>14</v>
      </c>
      <c r="B5" s="5" t="s">
        <v>13</v>
      </c>
      <c r="C5" s="5"/>
    </row>
    <row r="7" spans="4:10" ht="12.75">
      <c r="D7" s="160" t="s">
        <v>2</v>
      </c>
      <c r="E7" s="160"/>
      <c r="F7" s="160"/>
      <c r="G7" s="4"/>
      <c r="H7" s="160" t="s">
        <v>4</v>
      </c>
      <c r="I7" s="160"/>
      <c r="J7" s="160"/>
    </row>
    <row r="8" spans="4:10" ht="12.75">
      <c r="D8" s="6" t="s">
        <v>571</v>
      </c>
      <c r="E8" s="6"/>
      <c r="F8" s="7" t="s">
        <v>357</v>
      </c>
      <c r="G8" s="7"/>
      <c r="H8" s="6" t="s">
        <v>571</v>
      </c>
      <c r="I8" s="6"/>
      <c r="J8" s="7" t="s">
        <v>357</v>
      </c>
    </row>
    <row r="9" spans="4:10" ht="12.75">
      <c r="D9" s="4">
        <v>2005</v>
      </c>
      <c r="E9" s="4"/>
      <c r="F9" s="4">
        <v>2005</v>
      </c>
      <c r="G9" s="4"/>
      <c r="H9" s="4">
        <v>2005</v>
      </c>
      <c r="I9" s="4"/>
      <c r="J9" s="4">
        <v>2005</v>
      </c>
    </row>
    <row r="10" spans="4:10" ht="12.75">
      <c r="D10" s="4" t="s">
        <v>3</v>
      </c>
      <c r="E10" s="4"/>
      <c r="F10" s="4" t="s">
        <v>3</v>
      </c>
      <c r="G10" s="4"/>
      <c r="H10" s="4" t="s">
        <v>3</v>
      </c>
      <c r="I10" s="4"/>
      <c r="J10" s="4" t="s">
        <v>3</v>
      </c>
    </row>
    <row r="11" spans="4:6" ht="12.75">
      <c r="D11" s="87"/>
      <c r="E11" s="16"/>
      <c r="F11" s="16"/>
    </row>
    <row r="12" spans="2:10" ht="12.75">
      <c r="B12" s="2" t="s">
        <v>12</v>
      </c>
      <c r="D12" s="34">
        <v>13355085</v>
      </c>
      <c r="E12" s="35"/>
      <c r="F12" s="35">
        <v>13216949</v>
      </c>
      <c r="G12" s="18"/>
      <c r="H12" s="34">
        <v>13333904</v>
      </c>
      <c r="I12" s="18"/>
      <c r="J12" s="18">
        <v>13206045</v>
      </c>
    </row>
    <row r="13" spans="2:10" ht="12.75">
      <c r="B13" s="2" t="s">
        <v>15</v>
      </c>
      <c r="D13" s="34"/>
      <c r="E13" s="35"/>
      <c r="F13" s="35"/>
      <c r="G13" s="18"/>
      <c r="H13" s="34"/>
      <c r="I13" s="18"/>
      <c r="J13" s="18"/>
    </row>
    <row r="14" spans="2:10" ht="12.75">
      <c r="B14" s="2" t="s">
        <v>16</v>
      </c>
      <c r="D14" s="34">
        <v>24609965</v>
      </c>
      <c r="E14" s="35"/>
      <c r="F14" s="35">
        <v>21061307</v>
      </c>
      <c r="G14" s="18"/>
      <c r="H14" s="34">
        <v>24543083</v>
      </c>
      <c r="I14" s="18"/>
      <c r="J14" s="18">
        <v>21061307</v>
      </c>
    </row>
    <row r="15" spans="2:10" ht="12.75">
      <c r="B15" s="2" t="s">
        <v>17</v>
      </c>
      <c r="D15" s="34">
        <v>6578005</v>
      </c>
      <c r="E15" s="35"/>
      <c r="F15" s="35">
        <v>6306295</v>
      </c>
      <c r="G15" s="18"/>
      <c r="H15" s="34">
        <v>4735987</v>
      </c>
      <c r="I15" s="18"/>
      <c r="J15" s="18">
        <v>4004830</v>
      </c>
    </row>
    <row r="16" spans="2:10" ht="12.75">
      <c r="B16" s="2" t="s">
        <v>18</v>
      </c>
      <c r="D16" s="34">
        <v>22233550</v>
      </c>
      <c r="E16" s="35"/>
      <c r="F16" s="35">
        <v>20136580</v>
      </c>
      <c r="G16" s="18"/>
      <c r="H16" s="34">
        <v>22233550</v>
      </c>
      <c r="I16" s="18"/>
      <c r="J16" s="18">
        <v>19990280</v>
      </c>
    </row>
    <row r="17" spans="2:10" ht="12.75">
      <c r="B17" s="2" t="s">
        <v>19</v>
      </c>
      <c r="D17" s="34">
        <v>35315379</v>
      </c>
      <c r="E17" s="35"/>
      <c r="F17" s="35">
        <v>33048425</v>
      </c>
      <c r="G17" s="18"/>
      <c r="H17" s="34">
        <v>33862880</v>
      </c>
      <c r="I17" s="18"/>
      <c r="J17" s="18">
        <v>31649935</v>
      </c>
    </row>
    <row r="18" spans="2:10" ht="12.75">
      <c r="B18" s="2" t="s">
        <v>20</v>
      </c>
      <c r="D18" s="34">
        <v>2120580</v>
      </c>
      <c r="E18" s="35"/>
      <c r="F18" s="35">
        <v>1959084</v>
      </c>
      <c r="G18" s="18"/>
      <c r="H18" s="34">
        <v>2120580</v>
      </c>
      <c r="I18" s="18"/>
      <c r="J18" s="18">
        <v>1959084</v>
      </c>
    </row>
    <row r="19" spans="2:10" ht="12.75">
      <c r="B19" s="2" t="s">
        <v>21</v>
      </c>
      <c r="D19" s="34">
        <v>1199733</v>
      </c>
      <c r="E19" s="35"/>
      <c r="F19" s="35">
        <v>1538344</v>
      </c>
      <c r="G19" s="18"/>
      <c r="H19" s="34">
        <v>1173628</v>
      </c>
      <c r="I19" s="18"/>
      <c r="J19" s="18">
        <v>1532907</v>
      </c>
    </row>
    <row r="20" spans="2:10" ht="12.75">
      <c r="B20" s="2" t="s">
        <v>22</v>
      </c>
      <c r="D20" s="34">
        <v>2657605</v>
      </c>
      <c r="E20" s="35"/>
      <c r="F20" s="35">
        <v>2690824</v>
      </c>
      <c r="G20" s="18"/>
      <c r="H20" s="34">
        <v>2648196</v>
      </c>
      <c r="I20" s="18"/>
      <c r="J20" s="18">
        <v>2674055</v>
      </c>
    </row>
    <row r="21" spans="2:10" ht="12.75">
      <c r="B21" s="2" t="s">
        <v>499</v>
      </c>
      <c r="D21" s="34">
        <v>12012383</v>
      </c>
      <c r="E21" s="35"/>
      <c r="F21" s="35">
        <v>11919242</v>
      </c>
      <c r="G21" s="18"/>
      <c r="H21" s="34">
        <v>11984117</v>
      </c>
      <c r="I21" s="18"/>
      <c r="J21" s="18">
        <v>11895876</v>
      </c>
    </row>
    <row r="22" spans="2:10" ht="12.75">
      <c r="B22" s="2" t="s">
        <v>500</v>
      </c>
      <c r="D22" s="34"/>
      <c r="E22" s="35"/>
      <c r="F22" s="35"/>
      <c r="G22" s="18"/>
      <c r="H22" s="34"/>
      <c r="I22" s="18"/>
      <c r="J22" s="18"/>
    </row>
    <row r="23" spans="3:10" ht="12.75">
      <c r="C23" s="2" t="s">
        <v>501</v>
      </c>
      <c r="D23" s="34">
        <v>9515121</v>
      </c>
      <c r="E23" s="35"/>
      <c r="F23" s="35">
        <v>10776303</v>
      </c>
      <c r="G23" s="18"/>
      <c r="H23" s="34">
        <v>9515121</v>
      </c>
      <c r="I23" s="18"/>
      <c r="J23" s="18">
        <v>10776303</v>
      </c>
    </row>
    <row r="24" spans="2:10" ht="12.75">
      <c r="B24" s="2" t="s">
        <v>23</v>
      </c>
      <c r="D24" s="34">
        <v>11581338</v>
      </c>
      <c r="E24" s="35"/>
      <c r="F24" s="35">
        <v>13930140</v>
      </c>
      <c r="G24" s="18"/>
      <c r="H24" s="34">
        <v>11581338</v>
      </c>
      <c r="I24" s="18"/>
      <c r="J24" s="18">
        <v>13477992</v>
      </c>
    </row>
    <row r="25" spans="2:10" ht="12.75">
      <c r="B25" s="2" t="s">
        <v>606</v>
      </c>
      <c r="D25" s="34">
        <v>909884</v>
      </c>
      <c r="E25" s="35"/>
      <c r="F25" s="35">
        <v>1008611</v>
      </c>
      <c r="G25" s="18"/>
      <c r="H25" s="34">
        <v>863614</v>
      </c>
      <c r="I25" s="18"/>
      <c r="J25" s="18">
        <v>967373</v>
      </c>
    </row>
    <row r="26" spans="2:10" ht="12.75">
      <c r="B26" s="2" t="s">
        <v>557</v>
      </c>
      <c r="D26" s="34"/>
      <c r="E26" s="35"/>
      <c r="F26" s="35"/>
      <c r="G26" s="18"/>
      <c r="H26" s="34"/>
      <c r="I26" s="18"/>
      <c r="J26" s="18"/>
    </row>
    <row r="27" spans="2:10" ht="12.75">
      <c r="B27" s="136" t="s">
        <v>510</v>
      </c>
      <c r="C27" s="2" t="s">
        <v>558</v>
      </c>
      <c r="D27" s="34">
        <v>404</v>
      </c>
      <c r="E27" s="35"/>
      <c r="F27" s="35">
        <v>428</v>
      </c>
      <c r="G27" s="18"/>
      <c r="H27" s="34">
        <v>404</v>
      </c>
      <c r="I27" s="18"/>
      <c r="J27" s="18">
        <v>428</v>
      </c>
    </row>
    <row r="28" spans="2:10" ht="12.75">
      <c r="B28" s="136" t="s">
        <v>510</v>
      </c>
      <c r="C28" s="2" t="s">
        <v>559</v>
      </c>
      <c r="D28" s="34">
        <v>1302</v>
      </c>
      <c r="E28" s="35"/>
      <c r="F28" s="35">
        <v>2194</v>
      </c>
      <c r="G28" s="18"/>
      <c r="H28" s="34">
        <v>1302</v>
      </c>
      <c r="I28" s="18"/>
      <c r="J28" s="18">
        <v>2194</v>
      </c>
    </row>
    <row r="29" spans="2:10" ht="12.75">
      <c r="B29" s="2" t="s">
        <v>60</v>
      </c>
      <c r="D29" s="115">
        <v>285033</v>
      </c>
      <c r="E29" s="35"/>
      <c r="F29" s="109">
        <v>265654</v>
      </c>
      <c r="G29" s="18"/>
      <c r="H29" s="115">
        <v>0</v>
      </c>
      <c r="I29" s="18"/>
      <c r="J29" s="28">
        <v>0</v>
      </c>
    </row>
    <row r="30" spans="4:10" ht="12.75">
      <c r="D30" s="34">
        <f>SUM(D12:D29)</f>
        <v>142375367</v>
      </c>
      <c r="E30" s="35"/>
      <c r="F30" s="35">
        <f>SUM(F12:F29)</f>
        <v>137860380</v>
      </c>
      <c r="G30" s="18"/>
      <c r="H30" s="34">
        <f>SUM(H12:H29)</f>
        <v>138597704</v>
      </c>
      <c r="I30" s="18"/>
      <c r="J30" s="18">
        <f>SUM(J12:J29)</f>
        <v>133198609</v>
      </c>
    </row>
    <row r="31" spans="2:10" ht="12.75">
      <c r="B31" s="2" t="s">
        <v>24</v>
      </c>
      <c r="D31" s="115">
        <v>-11966242</v>
      </c>
      <c r="E31" s="35"/>
      <c r="F31" s="109">
        <v>-11914492</v>
      </c>
      <c r="G31" s="18"/>
      <c r="H31" s="115">
        <v>-11931463</v>
      </c>
      <c r="I31" s="18"/>
      <c r="J31" s="28">
        <v>-11871161</v>
      </c>
    </row>
    <row r="32" spans="2:10" ht="12.75">
      <c r="B32" s="2" t="s">
        <v>409</v>
      </c>
      <c r="D32" s="34">
        <f>SUM(D30:D31)</f>
        <v>130409125</v>
      </c>
      <c r="E32" s="35"/>
      <c r="F32" s="35">
        <f>SUM(F30:F31)</f>
        <v>125945888</v>
      </c>
      <c r="G32" s="18"/>
      <c r="H32" s="34">
        <f>SUM(H30:H31)</f>
        <v>126666241</v>
      </c>
      <c r="I32" s="18"/>
      <c r="J32" s="18">
        <f>SUM(J30:J31)</f>
        <v>121327448</v>
      </c>
    </row>
    <row r="33" spans="2:10" ht="12.75">
      <c r="B33" s="2" t="s">
        <v>25</v>
      </c>
      <c r="D33" s="34"/>
      <c r="E33" s="35"/>
      <c r="F33" s="35"/>
      <c r="G33" s="18"/>
      <c r="H33" s="34"/>
      <c r="I33" s="18"/>
      <c r="J33" s="18"/>
    </row>
    <row r="34" spans="3:9" ht="12.75">
      <c r="C34" s="2" t="s">
        <v>265</v>
      </c>
      <c r="D34" s="34"/>
      <c r="E34" s="35"/>
      <c r="G34" s="18"/>
      <c r="H34" s="87"/>
      <c r="I34" s="18"/>
    </row>
    <row r="35" spans="3:10" ht="12.75">
      <c r="C35" s="13" t="s">
        <v>267</v>
      </c>
      <c r="D35" s="34">
        <f>-D339</f>
        <v>-3849818</v>
      </c>
      <c r="E35" s="35"/>
      <c r="F35" s="35">
        <f>-F339</f>
        <v>-3541718</v>
      </c>
      <c r="G35" s="18"/>
      <c r="H35" s="34">
        <f>-H339</f>
        <v>-3534555</v>
      </c>
      <c r="I35" s="18"/>
      <c r="J35" s="35">
        <f>-J339</f>
        <v>-3249740</v>
      </c>
    </row>
    <row r="36" spans="3:10" ht="12.75">
      <c r="C36" s="13" t="s">
        <v>266</v>
      </c>
      <c r="D36" s="34">
        <f>-D315</f>
        <v>-2833400</v>
      </c>
      <c r="E36" s="35"/>
      <c r="F36" s="35">
        <f>-F315</f>
        <v>-2810356</v>
      </c>
      <c r="G36" s="18"/>
      <c r="H36" s="34">
        <f>-H315</f>
        <v>-2604200</v>
      </c>
      <c r="I36" s="18"/>
      <c r="J36" s="18">
        <f>-J315</f>
        <v>-2596076</v>
      </c>
    </row>
    <row r="37" spans="4:10" ht="12.75">
      <c r="D37" s="34"/>
      <c r="E37" s="35"/>
      <c r="F37" s="35"/>
      <c r="G37" s="18"/>
      <c r="H37" s="34"/>
      <c r="I37" s="18"/>
      <c r="J37" s="18"/>
    </row>
    <row r="38" spans="2:10" ht="13.5" thickBot="1">
      <c r="B38" s="2" t="s">
        <v>26</v>
      </c>
      <c r="D38" s="152">
        <f>SUM(D32:D36)</f>
        <v>123725907</v>
      </c>
      <c r="E38" s="18"/>
      <c r="F38" s="42">
        <f>SUM(F32:F37)</f>
        <v>119593814</v>
      </c>
      <c r="G38" s="18"/>
      <c r="H38" s="152">
        <f>SUM(H32:H36)</f>
        <v>120527486</v>
      </c>
      <c r="I38" s="18"/>
      <c r="J38" s="42">
        <f>SUM(J32:J37)</f>
        <v>115481632</v>
      </c>
    </row>
    <row r="39" spans="4:10" ht="13.5" thickTop="1">
      <c r="D39" s="69"/>
      <c r="E39" s="18"/>
      <c r="F39" s="44"/>
      <c r="G39" s="18"/>
      <c r="H39" s="69"/>
      <c r="I39" s="18"/>
      <c r="J39" s="44"/>
    </row>
    <row r="40" spans="4:10" ht="12.75">
      <c r="D40" s="69"/>
      <c r="E40" s="18"/>
      <c r="F40" s="44"/>
      <c r="G40" s="18"/>
      <c r="H40" s="69"/>
      <c r="I40" s="18"/>
      <c r="J40" s="44"/>
    </row>
    <row r="41" spans="4:10" ht="12.75">
      <c r="D41" s="69"/>
      <c r="E41" s="18"/>
      <c r="F41" s="44"/>
      <c r="G41" s="18"/>
      <c r="H41" s="69"/>
      <c r="I41" s="18"/>
      <c r="J41" s="44"/>
    </row>
    <row r="42" spans="4:10" ht="12.75">
      <c r="D42" s="69"/>
      <c r="E42" s="18"/>
      <c r="F42" s="44"/>
      <c r="G42" s="18"/>
      <c r="H42" s="69"/>
      <c r="I42" s="18"/>
      <c r="J42" s="44"/>
    </row>
    <row r="43" spans="4:10" ht="12.75">
      <c r="D43" s="69"/>
      <c r="E43" s="18"/>
      <c r="F43" s="44"/>
      <c r="G43" s="18"/>
      <c r="H43" s="69"/>
      <c r="I43" s="18"/>
      <c r="J43" s="44"/>
    </row>
    <row r="44" spans="4:10" ht="12.75">
      <c r="D44" s="69"/>
      <c r="E44" s="18"/>
      <c r="F44" s="44"/>
      <c r="G44" s="18"/>
      <c r="H44" s="69"/>
      <c r="I44" s="18"/>
      <c r="J44" s="44"/>
    </row>
    <row r="45" spans="4:10" ht="12.75">
      <c r="D45" s="69"/>
      <c r="E45" s="18"/>
      <c r="F45" s="44"/>
      <c r="G45" s="18"/>
      <c r="H45" s="69"/>
      <c r="I45" s="18"/>
      <c r="J45" s="44"/>
    </row>
    <row r="46" spans="4:10" ht="12.75">
      <c r="D46" s="69"/>
      <c r="E46" s="18"/>
      <c r="F46" s="44"/>
      <c r="G46" s="18"/>
      <c r="H46" s="69"/>
      <c r="I46" s="18"/>
      <c r="J46" s="44"/>
    </row>
    <row r="47" spans="4:10" ht="12.75">
      <c r="D47" s="69"/>
      <c r="E47" s="18"/>
      <c r="F47" s="44"/>
      <c r="G47" s="18"/>
      <c r="H47" s="69"/>
      <c r="I47" s="18"/>
      <c r="J47" s="44"/>
    </row>
    <row r="48" spans="4:10" ht="12.75">
      <c r="D48" s="69"/>
      <c r="E48" s="18"/>
      <c r="F48" s="44"/>
      <c r="G48" s="18"/>
      <c r="H48" s="69"/>
      <c r="I48" s="18"/>
      <c r="J48" s="44"/>
    </row>
    <row r="49" spans="4:10" ht="12.75">
      <c r="D49" s="69"/>
      <c r="E49" s="18"/>
      <c r="F49" s="44"/>
      <c r="G49" s="18"/>
      <c r="H49" s="69"/>
      <c r="I49" s="18"/>
      <c r="J49" s="44"/>
    </row>
    <row r="50" spans="4:10" ht="12.75">
      <c r="D50" s="69"/>
      <c r="E50" s="18"/>
      <c r="F50" s="44"/>
      <c r="G50" s="18"/>
      <c r="H50" s="69"/>
      <c r="I50" s="18"/>
      <c r="J50" s="44"/>
    </row>
    <row r="51" spans="4:10" ht="12.75">
      <c r="D51" s="69"/>
      <c r="E51" s="18"/>
      <c r="F51" s="44"/>
      <c r="G51" s="18"/>
      <c r="H51" s="69"/>
      <c r="I51" s="18"/>
      <c r="J51" s="44"/>
    </row>
    <row r="52" spans="4:10" ht="12.75">
      <c r="D52" s="69"/>
      <c r="E52" s="18"/>
      <c r="F52" s="44"/>
      <c r="G52" s="18"/>
      <c r="H52" s="69"/>
      <c r="I52" s="18"/>
      <c r="J52" s="44"/>
    </row>
    <row r="53" spans="4:10" ht="12.75">
      <c r="D53" s="69"/>
      <c r="E53" s="18"/>
      <c r="F53" s="44"/>
      <c r="G53" s="18"/>
      <c r="H53" s="69"/>
      <c r="I53" s="18"/>
      <c r="J53" s="44"/>
    </row>
    <row r="54" spans="4:10" ht="12.75">
      <c r="D54" s="69"/>
      <c r="E54" s="18"/>
      <c r="F54" s="44"/>
      <c r="G54" s="18"/>
      <c r="H54" s="69"/>
      <c r="I54" s="18"/>
      <c r="J54" s="44"/>
    </row>
    <row r="55" spans="4:10" ht="12.75">
      <c r="D55" s="69"/>
      <c r="E55" s="18"/>
      <c r="F55" s="44"/>
      <c r="G55" s="18"/>
      <c r="H55" s="69"/>
      <c r="I55" s="18"/>
      <c r="J55" s="44"/>
    </row>
    <row r="56" spans="4:10" ht="12.75">
      <c r="D56" s="69"/>
      <c r="E56" s="18"/>
      <c r="F56" s="44"/>
      <c r="G56" s="18"/>
      <c r="H56" s="69"/>
      <c r="I56" s="18"/>
      <c r="J56" s="44"/>
    </row>
    <row r="57" spans="4:10" ht="12.75">
      <c r="D57" s="69"/>
      <c r="E57" s="18"/>
      <c r="F57" s="44"/>
      <c r="G57" s="18"/>
      <c r="H57" s="69"/>
      <c r="I57" s="18"/>
      <c r="J57" s="44"/>
    </row>
    <row r="58" spans="4:10" ht="12.75">
      <c r="D58" s="69"/>
      <c r="E58" s="18"/>
      <c r="F58" s="44"/>
      <c r="G58" s="18"/>
      <c r="H58" s="69"/>
      <c r="I58" s="18"/>
      <c r="J58" s="44"/>
    </row>
    <row r="59" spans="4:10" ht="12.75">
      <c r="D59" s="69"/>
      <c r="E59" s="18"/>
      <c r="F59" s="44"/>
      <c r="G59" s="18"/>
      <c r="H59" s="69"/>
      <c r="I59" s="18"/>
      <c r="J59" s="44"/>
    </row>
    <row r="60" spans="4:10" ht="12.75">
      <c r="D60" s="69"/>
      <c r="E60" s="18"/>
      <c r="F60" s="44"/>
      <c r="G60" s="18"/>
      <c r="H60" s="69"/>
      <c r="I60" s="18"/>
      <c r="J60" s="44"/>
    </row>
    <row r="61" spans="4:10" ht="12.75">
      <c r="D61" s="69"/>
      <c r="E61" s="18"/>
      <c r="F61" s="44"/>
      <c r="G61" s="18"/>
      <c r="H61" s="69"/>
      <c r="I61" s="18"/>
      <c r="J61" s="44"/>
    </row>
    <row r="62" spans="4:10" ht="12.75">
      <c r="D62" s="69"/>
      <c r="E62" s="18"/>
      <c r="F62" s="44"/>
      <c r="G62" s="18"/>
      <c r="H62" s="69"/>
      <c r="I62" s="18"/>
      <c r="J62" s="44"/>
    </row>
    <row r="63" spans="4:10" ht="12.75">
      <c r="D63" s="69"/>
      <c r="E63" s="18"/>
      <c r="F63" s="44"/>
      <c r="G63" s="18"/>
      <c r="H63" s="69"/>
      <c r="I63" s="18"/>
      <c r="J63" s="44"/>
    </row>
    <row r="69" spans="1:10" ht="12.75">
      <c r="A69" s="160" t="s">
        <v>354</v>
      </c>
      <c r="B69" s="160"/>
      <c r="C69" s="160"/>
      <c r="D69" s="160"/>
      <c r="E69" s="160"/>
      <c r="F69" s="160"/>
      <c r="G69" s="160"/>
      <c r="H69" s="160"/>
      <c r="I69" s="160"/>
      <c r="J69" s="160"/>
    </row>
    <row r="70" spans="1:10" ht="12.75">
      <c r="A70" s="160" t="s">
        <v>355</v>
      </c>
      <c r="B70" s="160"/>
      <c r="C70" s="160"/>
      <c r="D70" s="160"/>
      <c r="E70" s="160"/>
      <c r="F70" s="160"/>
      <c r="G70" s="160"/>
      <c r="H70" s="160"/>
      <c r="I70" s="160"/>
      <c r="J70" s="160"/>
    </row>
    <row r="71" spans="1:10" ht="12.75">
      <c r="A71" s="160" t="s">
        <v>0</v>
      </c>
      <c r="B71" s="160"/>
      <c r="C71" s="160"/>
      <c r="D71" s="160"/>
      <c r="E71" s="160"/>
      <c r="F71" s="160"/>
      <c r="G71" s="160"/>
      <c r="H71" s="160"/>
      <c r="I71" s="160"/>
      <c r="J71" s="160"/>
    </row>
    <row r="74" spans="1:3" ht="12.75">
      <c r="A74" s="4" t="s">
        <v>14</v>
      </c>
      <c r="B74" s="5" t="s">
        <v>544</v>
      </c>
      <c r="C74" s="5"/>
    </row>
    <row r="76" spans="1:3" ht="12.75">
      <c r="A76" s="4" t="s">
        <v>27</v>
      </c>
      <c r="B76" s="3" t="s">
        <v>28</v>
      </c>
      <c r="C76" s="3"/>
    </row>
    <row r="77" spans="4:10" ht="12.75">
      <c r="D77" s="160" t="s">
        <v>2</v>
      </c>
      <c r="E77" s="160"/>
      <c r="F77" s="160"/>
      <c r="G77" s="4"/>
      <c r="H77" s="160" t="s">
        <v>4</v>
      </c>
      <c r="I77" s="160"/>
      <c r="J77" s="160"/>
    </row>
    <row r="78" spans="4:10" ht="12.75">
      <c r="D78" s="6" t="s">
        <v>571</v>
      </c>
      <c r="E78" s="6"/>
      <c r="F78" s="7" t="s">
        <v>357</v>
      </c>
      <c r="G78" s="7"/>
      <c r="H78" s="6" t="s">
        <v>571</v>
      </c>
      <c r="I78" s="6"/>
      <c r="J78" s="7" t="s">
        <v>357</v>
      </c>
    </row>
    <row r="79" spans="4:10" ht="12.75">
      <c r="D79" s="4">
        <v>2005</v>
      </c>
      <c r="E79" s="4"/>
      <c r="F79" s="4">
        <v>2005</v>
      </c>
      <c r="G79" s="4"/>
      <c r="H79" s="4">
        <v>2005</v>
      </c>
      <c r="I79" s="4"/>
      <c r="J79" s="4">
        <v>2005</v>
      </c>
    </row>
    <row r="80" spans="4:10" ht="12.75">
      <c r="D80" s="4" t="s">
        <v>3</v>
      </c>
      <c r="E80" s="4"/>
      <c r="F80" s="4" t="s">
        <v>3</v>
      </c>
      <c r="G80" s="4"/>
      <c r="H80" s="4" t="s">
        <v>3</v>
      </c>
      <c r="I80" s="4"/>
      <c r="J80" s="4" t="s">
        <v>3</v>
      </c>
    </row>
    <row r="81" ht="12.75">
      <c r="B81" s="5" t="s">
        <v>473</v>
      </c>
    </row>
    <row r="82" spans="2:10" ht="12.75">
      <c r="B82" s="2" t="s">
        <v>29</v>
      </c>
      <c r="D82" s="34">
        <v>0</v>
      </c>
      <c r="E82" s="35"/>
      <c r="F82" s="35">
        <v>665</v>
      </c>
      <c r="G82" s="18"/>
      <c r="H82" s="17">
        <v>0</v>
      </c>
      <c r="I82" s="18"/>
      <c r="J82" s="18">
        <v>665</v>
      </c>
    </row>
    <row r="83" spans="2:10" ht="12.75">
      <c r="B83" s="2" t="s">
        <v>502</v>
      </c>
      <c r="D83" s="34"/>
      <c r="E83" s="35"/>
      <c r="F83" s="35"/>
      <c r="G83" s="18"/>
      <c r="H83" s="17"/>
      <c r="I83" s="18"/>
      <c r="J83" s="18"/>
    </row>
    <row r="84" spans="3:10" ht="12.75">
      <c r="C84" s="2" t="s">
        <v>30</v>
      </c>
      <c r="D84" s="34">
        <v>348545</v>
      </c>
      <c r="E84" s="35"/>
      <c r="F84" s="35">
        <v>204047</v>
      </c>
      <c r="G84" s="18"/>
      <c r="H84" s="17">
        <v>348545</v>
      </c>
      <c r="I84" s="18"/>
      <c r="J84" s="18">
        <v>204047</v>
      </c>
    </row>
    <row r="85" spans="3:10" ht="12.75">
      <c r="C85" s="2" t="s">
        <v>31</v>
      </c>
      <c r="D85" s="34">
        <v>9183103</v>
      </c>
      <c r="E85" s="35"/>
      <c r="F85" s="35">
        <v>10586762</v>
      </c>
      <c r="G85" s="18"/>
      <c r="H85" s="17">
        <v>9166360</v>
      </c>
      <c r="I85" s="18"/>
      <c r="J85" s="18">
        <v>10569169</v>
      </c>
    </row>
    <row r="86" spans="2:10" ht="12.75">
      <c r="B86" s="2" t="s">
        <v>32</v>
      </c>
      <c r="D86" s="34"/>
      <c r="E86" s="35"/>
      <c r="F86" s="16"/>
      <c r="G86" s="18"/>
      <c r="H86" s="17"/>
      <c r="I86" s="18"/>
      <c r="J86" s="18"/>
    </row>
    <row r="87" spans="3:10" ht="12.75">
      <c r="C87" s="2" t="s">
        <v>33</v>
      </c>
      <c r="D87" s="34">
        <v>22315997</v>
      </c>
      <c r="E87" s="35"/>
      <c r="F87" s="35">
        <v>20794134</v>
      </c>
      <c r="G87" s="18"/>
      <c r="H87" s="17">
        <v>22315997</v>
      </c>
      <c r="I87" s="18"/>
      <c r="J87" s="18">
        <v>20772772</v>
      </c>
    </row>
    <row r="88" spans="3:10" ht="12.75">
      <c r="C88" s="2" t="s">
        <v>31</v>
      </c>
      <c r="D88" s="34">
        <v>19487189</v>
      </c>
      <c r="E88" s="35"/>
      <c r="F88" s="35">
        <v>20000292</v>
      </c>
      <c r="G88" s="18"/>
      <c r="H88" s="17">
        <v>19416426</v>
      </c>
      <c r="I88" s="18"/>
      <c r="J88" s="18">
        <v>19859385</v>
      </c>
    </row>
    <row r="89" spans="2:10" ht="12.75">
      <c r="B89" s="2" t="s">
        <v>34</v>
      </c>
      <c r="D89" s="34">
        <v>411873</v>
      </c>
      <c r="E89" s="35"/>
      <c r="F89" s="35">
        <v>1118981</v>
      </c>
      <c r="G89" s="18"/>
      <c r="H89" s="17">
        <v>409208</v>
      </c>
      <c r="I89" s="18"/>
      <c r="J89" s="18">
        <v>1115370</v>
      </c>
    </row>
    <row r="90" spans="2:10" ht="12.75">
      <c r="B90" s="2" t="s">
        <v>35</v>
      </c>
      <c r="D90" s="34">
        <v>49627492</v>
      </c>
      <c r="E90" s="35"/>
      <c r="F90" s="35">
        <v>47198722</v>
      </c>
      <c r="G90" s="18"/>
      <c r="H90" s="17">
        <v>49561731</v>
      </c>
      <c r="I90" s="18"/>
      <c r="J90" s="18">
        <v>47183516</v>
      </c>
    </row>
    <row r="91" spans="2:10" ht="12.75">
      <c r="B91" s="2" t="s">
        <v>36</v>
      </c>
      <c r="D91" s="34">
        <v>325387</v>
      </c>
      <c r="E91" s="35"/>
      <c r="F91" s="35">
        <v>73781</v>
      </c>
      <c r="G91" s="18"/>
      <c r="H91" s="17">
        <v>280919</v>
      </c>
      <c r="I91" s="18"/>
      <c r="J91" s="18">
        <v>73629</v>
      </c>
    </row>
    <row r="92" spans="2:10" ht="12.75">
      <c r="B92" s="2" t="s">
        <v>37</v>
      </c>
      <c r="D92" s="115">
        <v>233619</v>
      </c>
      <c r="E92" s="35"/>
      <c r="F92" s="109">
        <v>444041</v>
      </c>
      <c r="G92" s="18"/>
      <c r="H92" s="27">
        <v>227962</v>
      </c>
      <c r="I92" s="18"/>
      <c r="J92" s="28">
        <v>388012</v>
      </c>
    </row>
    <row r="93" spans="4:10" ht="12.75">
      <c r="D93" s="96">
        <f>SUM(D82:D92)</f>
        <v>101933205</v>
      </c>
      <c r="E93" s="91"/>
      <c r="F93" s="91">
        <f>SUM(F82:F92)</f>
        <v>100421425</v>
      </c>
      <c r="G93" s="44"/>
      <c r="H93" s="69">
        <f>SUM(H82:H92)</f>
        <v>101727148</v>
      </c>
      <c r="I93" s="44"/>
      <c r="J93" s="44">
        <f>SUM(J82:J92)</f>
        <v>100166565</v>
      </c>
    </row>
    <row r="94" spans="2:10" ht="12.75">
      <c r="B94" s="2" t="s">
        <v>503</v>
      </c>
      <c r="D94" s="115">
        <v>3084713</v>
      </c>
      <c r="E94" s="35"/>
      <c r="F94" s="109">
        <v>3860522</v>
      </c>
      <c r="G94" s="18"/>
      <c r="H94" s="27">
        <v>0</v>
      </c>
      <c r="I94" s="18"/>
      <c r="J94" s="28">
        <v>0</v>
      </c>
    </row>
    <row r="95" spans="2:10" ht="12.75">
      <c r="B95" s="2" t="s">
        <v>472</v>
      </c>
      <c r="D95" s="96">
        <f>SUM(D93:D94)</f>
        <v>105017918</v>
      </c>
      <c r="E95" s="35"/>
      <c r="F95" s="91">
        <f>SUM(F93:F94)</f>
        <v>104281947</v>
      </c>
      <c r="G95" s="18"/>
      <c r="H95" s="69">
        <f>SUM(H93:H94)</f>
        <v>101727148</v>
      </c>
      <c r="I95" s="18"/>
      <c r="J95" s="44">
        <f>SUM(J93:J94)</f>
        <v>100166565</v>
      </c>
    </row>
    <row r="96" spans="4:10" ht="12.75">
      <c r="D96" s="96"/>
      <c r="E96" s="35"/>
      <c r="F96" s="91"/>
      <c r="G96" s="18"/>
      <c r="H96" s="69"/>
      <c r="I96" s="18"/>
      <c r="J96" s="44"/>
    </row>
    <row r="97" spans="2:10" ht="12.75">
      <c r="B97" s="5" t="s">
        <v>474</v>
      </c>
      <c r="D97" s="96"/>
      <c r="E97" s="35"/>
      <c r="F97" s="91"/>
      <c r="G97" s="18"/>
      <c r="H97" s="69"/>
      <c r="I97" s="18"/>
      <c r="J97" s="44"/>
    </row>
    <row r="98" spans="2:10" ht="12.75">
      <c r="B98" s="2" t="s">
        <v>395</v>
      </c>
      <c r="D98" s="96">
        <v>21333207</v>
      </c>
      <c r="E98" s="35"/>
      <c r="F98" s="91">
        <v>17899783</v>
      </c>
      <c r="G98" s="18"/>
      <c r="H98" s="69">
        <v>21333207</v>
      </c>
      <c r="I98" s="18"/>
      <c r="J98" s="44">
        <v>17899783</v>
      </c>
    </row>
    <row r="99" spans="2:10" ht="12.75">
      <c r="B99" s="2" t="s">
        <v>475</v>
      </c>
      <c r="D99" s="96">
        <v>783813</v>
      </c>
      <c r="E99" s="35"/>
      <c r="F99" s="91">
        <v>570893</v>
      </c>
      <c r="G99" s="18"/>
      <c r="H99" s="69">
        <v>783813</v>
      </c>
      <c r="I99" s="18"/>
      <c r="J99" s="44">
        <v>570893</v>
      </c>
    </row>
    <row r="100" spans="2:10" ht="12.75">
      <c r="B100" s="2" t="s">
        <v>504</v>
      </c>
      <c r="D100" s="96">
        <v>368526</v>
      </c>
      <c r="E100" s="35"/>
      <c r="F100" s="91">
        <v>225769</v>
      </c>
      <c r="G100" s="18"/>
      <c r="H100" s="69">
        <v>368526</v>
      </c>
      <c r="I100" s="18"/>
      <c r="J100" s="44">
        <v>225769</v>
      </c>
    </row>
    <row r="101" spans="2:10" ht="12.75">
      <c r="B101" s="2" t="s">
        <v>476</v>
      </c>
      <c r="D101" s="96">
        <v>1421358</v>
      </c>
      <c r="E101" s="35"/>
      <c r="F101" s="91">
        <v>1388034</v>
      </c>
      <c r="G101" s="18"/>
      <c r="H101" s="69">
        <v>1421358</v>
      </c>
      <c r="I101" s="18"/>
      <c r="J101" s="44">
        <v>1388034</v>
      </c>
    </row>
    <row r="102" spans="2:10" ht="12.75">
      <c r="B102" s="2" t="s">
        <v>477</v>
      </c>
      <c r="D102" s="96">
        <v>214187</v>
      </c>
      <c r="E102" s="35"/>
      <c r="F102" s="91">
        <v>192663</v>
      </c>
      <c r="G102" s="18"/>
      <c r="H102" s="69">
        <v>214187</v>
      </c>
      <c r="I102" s="18"/>
      <c r="J102" s="44">
        <v>192663</v>
      </c>
    </row>
    <row r="103" spans="2:10" ht="12.75">
      <c r="B103" s="2" t="s">
        <v>478</v>
      </c>
      <c r="D103" s="96">
        <v>317887</v>
      </c>
      <c r="E103" s="35"/>
      <c r="F103" s="91">
        <v>363802</v>
      </c>
      <c r="G103" s="18"/>
      <c r="H103" s="69">
        <v>317887</v>
      </c>
      <c r="I103" s="18"/>
      <c r="J103" s="44">
        <v>363802</v>
      </c>
    </row>
    <row r="104" spans="2:10" ht="12.75">
      <c r="B104" s="2" t="s">
        <v>482</v>
      </c>
      <c r="D104" s="96">
        <v>444902</v>
      </c>
      <c r="E104" s="35"/>
      <c r="F104" s="91">
        <v>437316</v>
      </c>
      <c r="G104" s="18"/>
      <c r="H104" s="69">
        <v>444902</v>
      </c>
      <c r="I104" s="18"/>
      <c r="J104" s="44">
        <v>437316</v>
      </c>
    </row>
    <row r="105" spans="2:10" ht="12.75">
      <c r="B105" s="2" t="s">
        <v>479</v>
      </c>
      <c r="D105" s="96">
        <v>55213</v>
      </c>
      <c r="E105" s="35"/>
      <c r="F105" s="91">
        <v>82623</v>
      </c>
      <c r="G105" s="18"/>
      <c r="H105" s="69">
        <v>55213</v>
      </c>
      <c r="I105" s="18"/>
      <c r="J105" s="44">
        <v>82623</v>
      </c>
    </row>
    <row r="106" spans="2:10" ht="12.75">
      <c r="B106" s="2" t="s">
        <v>550</v>
      </c>
      <c r="D106" s="96">
        <v>25654</v>
      </c>
      <c r="E106" s="35"/>
      <c r="F106" s="91">
        <v>30684</v>
      </c>
      <c r="G106" s="18"/>
      <c r="H106" s="69">
        <v>0</v>
      </c>
      <c r="I106" s="18"/>
      <c r="J106" s="44">
        <v>0</v>
      </c>
    </row>
    <row r="107" spans="2:10" ht="12.75">
      <c r="B107" s="2" t="s">
        <v>480</v>
      </c>
      <c r="D107" s="96">
        <v>388861</v>
      </c>
      <c r="E107" s="35"/>
      <c r="F107" s="91">
        <v>431045</v>
      </c>
      <c r="G107" s="18"/>
      <c r="H107" s="69">
        <v>0</v>
      </c>
      <c r="I107" s="18"/>
      <c r="J107" s="44">
        <v>0</v>
      </c>
    </row>
    <row r="108" spans="2:10" ht="12.75">
      <c r="B108" s="2" t="s">
        <v>481</v>
      </c>
      <c r="D108" s="96">
        <v>37599</v>
      </c>
      <c r="E108" s="35"/>
      <c r="F108" s="91">
        <v>41329</v>
      </c>
      <c r="G108" s="18"/>
      <c r="H108" s="69">
        <v>0</v>
      </c>
      <c r="I108" s="18"/>
      <c r="J108" s="44">
        <v>0</v>
      </c>
    </row>
    <row r="109" spans="4:10" ht="12.75">
      <c r="D109" s="116">
        <f>SUM(D98:D108)</f>
        <v>25391207</v>
      </c>
      <c r="E109" s="16"/>
      <c r="F109" s="117">
        <f>SUM(F98:F108)</f>
        <v>21663941</v>
      </c>
      <c r="H109" s="70">
        <f>SUM(H98:H108)</f>
        <v>24939093</v>
      </c>
      <c r="J109" s="65">
        <f>SUM(J98:J108)</f>
        <v>21160883</v>
      </c>
    </row>
    <row r="110" spans="4:10" ht="13.5" thickBot="1">
      <c r="D110" s="118">
        <f>+D95+D109</f>
        <v>130409125</v>
      </c>
      <c r="E110" s="119"/>
      <c r="F110" s="120">
        <f>+F95+F109</f>
        <v>125945888</v>
      </c>
      <c r="G110" s="67"/>
      <c r="H110" s="71">
        <f>+H95+H109</f>
        <v>126666241</v>
      </c>
      <c r="I110" s="67"/>
      <c r="J110" s="66">
        <f>+J95+J109</f>
        <v>121327448</v>
      </c>
    </row>
    <row r="111" spans="4:10" ht="12.75">
      <c r="D111" s="69"/>
      <c r="E111" s="18"/>
      <c r="F111" s="44"/>
      <c r="G111" s="18"/>
      <c r="H111" s="69"/>
      <c r="I111" s="18"/>
      <c r="J111" s="44"/>
    </row>
    <row r="112" spans="1:3" ht="12.75">
      <c r="A112" s="4" t="s">
        <v>38</v>
      </c>
      <c r="B112" s="3" t="s">
        <v>39</v>
      </c>
      <c r="C112" s="3"/>
    </row>
    <row r="113" spans="4:10" ht="12.75">
      <c r="D113" s="160" t="s">
        <v>2</v>
      </c>
      <c r="E113" s="160"/>
      <c r="F113" s="160"/>
      <c r="G113" s="4"/>
      <c r="H113" s="160" t="s">
        <v>4</v>
      </c>
      <c r="I113" s="160"/>
      <c r="J113" s="160"/>
    </row>
    <row r="114" spans="4:10" ht="12.75">
      <c r="D114" s="6" t="s">
        <v>571</v>
      </c>
      <c r="E114" s="6"/>
      <c r="F114" s="7" t="s">
        <v>357</v>
      </c>
      <c r="G114" s="7"/>
      <c r="H114" s="6" t="s">
        <v>571</v>
      </c>
      <c r="I114" s="6"/>
      <c r="J114" s="7" t="s">
        <v>357</v>
      </c>
    </row>
    <row r="115" spans="4:10" ht="12.75">
      <c r="D115" s="4">
        <v>2005</v>
      </c>
      <c r="E115" s="4"/>
      <c r="F115" s="4">
        <v>2005</v>
      </c>
      <c r="G115" s="4"/>
      <c r="H115" s="4">
        <v>2005</v>
      </c>
      <c r="I115" s="4"/>
      <c r="J115" s="4">
        <v>2005</v>
      </c>
    </row>
    <row r="116" spans="4:10" ht="12.75">
      <c r="D116" s="4" t="s">
        <v>3</v>
      </c>
      <c r="E116" s="4"/>
      <c r="F116" s="4" t="s">
        <v>3</v>
      </c>
      <c r="G116" s="4"/>
      <c r="H116" s="4" t="s">
        <v>3</v>
      </c>
      <c r="I116" s="4"/>
      <c r="J116" s="4" t="s">
        <v>3</v>
      </c>
    </row>
    <row r="118" spans="2:10" ht="12.75">
      <c r="B118" s="2" t="s">
        <v>40</v>
      </c>
      <c r="D118" s="34"/>
      <c r="E118" s="35"/>
      <c r="F118" s="35"/>
      <c r="G118" s="18"/>
      <c r="H118" s="17"/>
      <c r="I118" s="18"/>
      <c r="J118" s="18"/>
    </row>
    <row r="119" spans="2:10" ht="12.75">
      <c r="B119" s="2" t="s">
        <v>16</v>
      </c>
      <c r="D119" s="34">
        <v>12953912</v>
      </c>
      <c r="E119" s="35"/>
      <c r="F119" s="35">
        <v>11471746</v>
      </c>
      <c r="G119" s="18"/>
      <c r="H119" s="17">
        <v>12916146</v>
      </c>
      <c r="I119" s="18"/>
      <c r="J119" s="18">
        <v>11432672</v>
      </c>
    </row>
    <row r="120" spans="2:10" ht="12.75">
      <c r="B120" s="2" t="s">
        <v>18</v>
      </c>
      <c r="D120" s="34">
        <v>18752878</v>
      </c>
      <c r="E120" s="35"/>
      <c r="F120" s="35">
        <v>17008268</v>
      </c>
      <c r="G120" s="18"/>
      <c r="H120" s="17">
        <v>18740164</v>
      </c>
      <c r="I120" s="18"/>
      <c r="J120" s="18">
        <v>16876373</v>
      </c>
    </row>
    <row r="121" spans="2:10" ht="12.75">
      <c r="B121" s="2" t="s">
        <v>41</v>
      </c>
      <c r="D121" s="34">
        <v>25927503</v>
      </c>
      <c r="E121" s="35"/>
      <c r="F121" s="35">
        <v>24979726</v>
      </c>
      <c r="G121" s="18"/>
      <c r="H121" s="17">
        <v>25872367</v>
      </c>
      <c r="I121" s="18"/>
      <c r="J121" s="18">
        <v>24922602</v>
      </c>
    </row>
    <row r="122" spans="2:10" ht="12.75">
      <c r="B122" s="2" t="s">
        <v>42</v>
      </c>
      <c r="D122" s="34"/>
      <c r="E122" s="35"/>
      <c r="F122" s="35"/>
      <c r="G122" s="18"/>
      <c r="H122" s="17"/>
      <c r="I122" s="18"/>
      <c r="J122" s="18"/>
    </row>
    <row r="123" spans="2:10" ht="12.75">
      <c r="B123" s="2" t="s">
        <v>43</v>
      </c>
      <c r="D123" s="34">
        <v>42650107</v>
      </c>
      <c r="E123" s="35"/>
      <c r="F123" s="35">
        <v>41577203</v>
      </c>
      <c r="G123" s="18"/>
      <c r="H123" s="17">
        <v>42513055</v>
      </c>
      <c r="I123" s="18"/>
      <c r="J123" s="18">
        <v>41360396</v>
      </c>
    </row>
    <row r="124" spans="2:10" ht="12.75">
      <c r="B124" s="2" t="s">
        <v>44</v>
      </c>
      <c r="D124" s="34">
        <v>10473130</v>
      </c>
      <c r="E124" s="35"/>
      <c r="F124" s="35">
        <v>10521092</v>
      </c>
      <c r="G124" s="18"/>
      <c r="H124" s="17">
        <v>10313338</v>
      </c>
      <c r="I124" s="18"/>
      <c r="J124" s="18">
        <v>10232276</v>
      </c>
    </row>
    <row r="125" spans="2:10" ht="12.75">
      <c r="B125" s="2" t="s">
        <v>45</v>
      </c>
      <c r="D125" s="34">
        <v>19651595</v>
      </c>
      <c r="E125" s="35"/>
      <c r="F125" s="35">
        <v>20387853</v>
      </c>
      <c r="G125" s="18"/>
      <c r="H125" s="17">
        <v>16311171</v>
      </c>
      <c r="I125" s="18"/>
      <c r="J125" s="18">
        <v>16503129</v>
      </c>
    </row>
    <row r="126" spans="2:10" ht="13.5" thickBot="1">
      <c r="B126" s="2" t="s">
        <v>409</v>
      </c>
      <c r="D126" s="121">
        <f>SUM(D119:D125)</f>
        <v>130409125</v>
      </c>
      <c r="E126" s="35"/>
      <c r="F126" s="122">
        <f>SUM(F119:F125)</f>
        <v>125945888</v>
      </c>
      <c r="G126" s="18"/>
      <c r="H126" s="79">
        <f>SUM(H119:H125)</f>
        <v>126666241</v>
      </c>
      <c r="I126" s="18"/>
      <c r="J126" s="80">
        <f>SUM(J119:J125)</f>
        <v>121327448</v>
      </c>
    </row>
    <row r="127" spans="4:10" ht="12.75">
      <c r="D127" s="96"/>
      <c r="E127" s="35"/>
      <c r="F127" s="91"/>
      <c r="G127" s="18"/>
      <c r="H127" s="69"/>
      <c r="I127" s="18"/>
      <c r="J127" s="44"/>
    </row>
    <row r="128" spans="4:10" ht="12.75">
      <c r="D128" s="96"/>
      <c r="E128" s="35"/>
      <c r="F128" s="91"/>
      <c r="G128" s="18"/>
      <c r="H128" s="69"/>
      <c r="I128" s="18"/>
      <c r="J128" s="44"/>
    </row>
    <row r="129" spans="4:10" ht="12.75">
      <c r="D129" s="96"/>
      <c r="E129" s="35"/>
      <c r="F129" s="91"/>
      <c r="G129" s="18"/>
      <c r="H129" s="69"/>
      <c r="I129" s="18"/>
      <c r="J129" s="44"/>
    </row>
    <row r="130" spans="4:10" ht="12.75">
      <c r="D130" s="96"/>
      <c r="E130" s="35"/>
      <c r="F130" s="91"/>
      <c r="G130" s="18"/>
      <c r="H130" s="69"/>
      <c r="I130" s="18"/>
      <c r="J130" s="44"/>
    </row>
    <row r="131" spans="4:10" ht="12.75">
      <c r="D131" s="96"/>
      <c r="E131" s="35"/>
      <c r="F131" s="91"/>
      <c r="G131" s="18"/>
      <c r="H131" s="69"/>
      <c r="I131" s="18"/>
      <c r="J131" s="44"/>
    </row>
    <row r="132" spans="4:10" ht="12.75">
      <c r="D132" s="96"/>
      <c r="E132" s="35"/>
      <c r="F132" s="91"/>
      <c r="G132" s="18"/>
      <c r="H132" s="69"/>
      <c r="I132" s="18"/>
      <c r="J132" s="44"/>
    </row>
    <row r="133" spans="4:10" ht="12.75">
      <c r="D133" s="96"/>
      <c r="E133" s="35"/>
      <c r="F133" s="91"/>
      <c r="G133" s="18"/>
      <c r="H133" s="69"/>
      <c r="I133" s="18"/>
      <c r="J133" s="44"/>
    </row>
    <row r="137" spans="1:10" ht="12.75">
      <c r="A137" s="160" t="s">
        <v>354</v>
      </c>
      <c r="B137" s="160"/>
      <c r="C137" s="160"/>
      <c r="D137" s="160"/>
      <c r="E137" s="160"/>
      <c r="F137" s="160"/>
      <c r="G137" s="160"/>
      <c r="H137" s="160"/>
      <c r="I137" s="160"/>
      <c r="J137" s="160"/>
    </row>
    <row r="138" spans="1:10" ht="12.75">
      <c r="A138" s="160" t="s">
        <v>355</v>
      </c>
      <c r="B138" s="160"/>
      <c r="C138" s="160"/>
      <c r="D138" s="160"/>
      <c r="E138" s="160"/>
      <c r="F138" s="160"/>
      <c r="G138" s="160"/>
      <c r="H138" s="160"/>
      <c r="I138" s="160"/>
      <c r="J138" s="160"/>
    </row>
    <row r="139" spans="1:10" ht="12.75">
      <c r="A139" s="160" t="s">
        <v>0</v>
      </c>
      <c r="B139" s="160"/>
      <c r="C139" s="160"/>
      <c r="D139" s="160"/>
      <c r="E139" s="160"/>
      <c r="F139" s="160"/>
      <c r="G139" s="160"/>
      <c r="H139" s="160"/>
      <c r="I139" s="160"/>
      <c r="J139" s="160"/>
    </row>
    <row r="142" spans="1:3" ht="12.75">
      <c r="A142" s="4" t="s">
        <v>14</v>
      </c>
      <c r="B142" s="5" t="s">
        <v>209</v>
      </c>
      <c r="C142" s="5"/>
    </row>
    <row r="144" spans="1:3" ht="12.75">
      <c r="A144" s="4" t="s">
        <v>46</v>
      </c>
      <c r="B144" s="3" t="s">
        <v>506</v>
      </c>
      <c r="C144" s="3"/>
    </row>
    <row r="145" spans="4:10" ht="12.75">
      <c r="D145" s="160" t="s">
        <v>2</v>
      </c>
      <c r="E145" s="160"/>
      <c r="F145" s="160"/>
      <c r="G145" s="4"/>
      <c r="H145" s="160" t="s">
        <v>4</v>
      </c>
      <c r="I145" s="160"/>
      <c r="J145" s="160"/>
    </row>
    <row r="146" spans="4:10" ht="12.75">
      <c r="D146" s="6" t="s">
        <v>571</v>
      </c>
      <c r="E146" s="6"/>
      <c r="F146" s="7" t="s">
        <v>357</v>
      </c>
      <c r="G146" s="7"/>
      <c r="H146" s="6" t="s">
        <v>571</v>
      </c>
      <c r="I146" s="6"/>
      <c r="J146" s="7" t="s">
        <v>357</v>
      </c>
    </row>
    <row r="147" spans="4:10" ht="12.75">
      <c r="D147" s="4">
        <v>2005</v>
      </c>
      <c r="E147" s="4"/>
      <c r="F147" s="4">
        <v>2005</v>
      </c>
      <c r="G147" s="4"/>
      <c r="H147" s="4">
        <v>2005</v>
      </c>
      <c r="I147" s="4"/>
      <c r="J147" s="4">
        <v>2005</v>
      </c>
    </row>
    <row r="148" spans="4:10" ht="12.75">
      <c r="D148" s="4" t="s">
        <v>3</v>
      </c>
      <c r="E148" s="4"/>
      <c r="F148" s="4" t="s">
        <v>3</v>
      </c>
      <c r="G148" s="4"/>
      <c r="H148" s="4" t="s">
        <v>3</v>
      </c>
      <c r="I148" s="4"/>
      <c r="J148" s="4" t="s">
        <v>3</v>
      </c>
    </row>
    <row r="149" ht="12.75">
      <c r="B149" s="5" t="s">
        <v>473</v>
      </c>
    </row>
    <row r="150" spans="2:10" ht="12.75">
      <c r="B150" s="2" t="s">
        <v>600</v>
      </c>
      <c r="D150" s="34">
        <v>1877116</v>
      </c>
      <c r="E150" s="35"/>
      <c r="F150" s="35">
        <v>2142683</v>
      </c>
      <c r="G150" s="18"/>
      <c r="H150" s="17">
        <v>1877116</v>
      </c>
      <c r="I150" s="18"/>
      <c r="J150" s="18">
        <v>2140709</v>
      </c>
    </row>
    <row r="151" spans="2:10" ht="12.75">
      <c r="B151" s="2" t="s">
        <v>47</v>
      </c>
      <c r="D151" s="34">
        <v>195414</v>
      </c>
      <c r="E151" s="35"/>
      <c r="F151" s="35">
        <v>172044</v>
      </c>
      <c r="G151" s="18"/>
      <c r="H151" s="17">
        <v>195414</v>
      </c>
      <c r="I151" s="18"/>
      <c r="J151" s="18">
        <v>166989</v>
      </c>
    </row>
    <row r="152" spans="2:10" ht="12.75">
      <c r="B152" s="2" t="s">
        <v>48</v>
      </c>
      <c r="D152" s="34">
        <v>11722889</v>
      </c>
      <c r="E152" s="35"/>
      <c r="F152" s="35">
        <v>11959682</v>
      </c>
      <c r="G152" s="18"/>
      <c r="H152" s="17">
        <v>11720936</v>
      </c>
      <c r="I152" s="18"/>
      <c r="J152" s="18">
        <v>11934214</v>
      </c>
    </row>
    <row r="153" spans="2:10" ht="12.75">
      <c r="B153" s="2" t="s">
        <v>49</v>
      </c>
      <c r="D153" s="34">
        <v>1515544</v>
      </c>
      <c r="E153" s="35"/>
      <c r="F153" s="35">
        <v>1566292</v>
      </c>
      <c r="G153" s="18"/>
      <c r="H153" s="17">
        <v>1513919</v>
      </c>
      <c r="I153" s="18"/>
      <c r="J153" s="18">
        <v>1555719</v>
      </c>
    </row>
    <row r="154" spans="2:10" ht="12.75">
      <c r="B154" s="2" t="s">
        <v>50</v>
      </c>
      <c r="D154" s="34">
        <v>5750415</v>
      </c>
      <c r="E154" s="35"/>
      <c r="F154" s="35">
        <v>5780581</v>
      </c>
      <c r="G154" s="18"/>
      <c r="H154" s="17">
        <v>5706365</v>
      </c>
      <c r="I154" s="18"/>
      <c r="J154" s="18">
        <v>5749787</v>
      </c>
    </row>
    <row r="155" spans="2:10" ht="12.75">
      <c r="B155" s="2" t="s">
        <v>51</v>
      </c>
      <c r="D155" s="34">
        <v>1633130</v>
      </c>
      <c r="E155" s="35"/>
      <c r="F155" s="35">
        <v>1594165</v>
      </c>
      <c r="G155" s="18"/>
      <c r="H155" s="17">
        <v>1631787</v>
      </c>
      <c r="I155" s="18"/>
      <c r="J155" s="18">
        <v>1568985</v>
      </c>
    </row>
    <row r="156" spans="2:10" ht="12.75">
      <c r="B156" s="2" t="s">
        <v>52</v>
      </c>
      <c r="D156" s="34">
        <f>SUM(D157:D159)</f>
        <v>30858515</v>
      </c>
      <c r="E156" s="35"/>
      <c r="F156" s="35">
        <v>29496138</v>
      </c>
      <c r="G156" s="18"/>
      <c r="H156" s="17">
        <f>SUM(H157:H159)</f>
        <v>30857918</v>
      </c>
      <c r="I156" s="18"/>
      <c r="J156" s="18">
        <f>SUM(J157:J159)</f>
        <v>29462321</v>
      </c>
    </row>
    <row r="157" spans="2:10" ht="12.75">
      <c r="B157" s="2" t="s">
        <v>53</v>
      </c>
      <c r="D157" s="123">
        <v>24511808</v>
      </c>
      <c r="E157" s="35"/>
      <c r="F157" s="124">
        <v>23739516</v>
      </c>
      <c r="G157" s="18"/>
      <c r="H157" s="74">
        <v>24511211</v>
      </c>
      <c r="I157" s="18"/>
      <c r="J157" s="48">
        <v>23705699</v>
      </c>
    </row>
    <row r="158" spans="2:10" ht="12.75">
      <c r="B158" s="2" t="s">
        <v>269</v>
      </c>
      <c r="D158" s="125">
        <v>6809714</v>
      </c>
      <c r="E158" s="35"/>
      <c r="F158" s="126">
        <v>6233922</v>
      </c>
      <c r="G158" s="18"/>
      <c r="H158" s="77">
        <v>6809714</v>
      </c>
      <c r="I158" s="18"/>
      <c r="J158" s="78">
        <v>6233922</v>
      </c>
    </row>
    <row r="159" spans="2:10" ht="12.75">
      <c r="B159" s="2" t="s">
        <v>505</v>
      </c>
      <c r="D159" s="127">
        <v>-463007</v>
      </c>
      <c r="E159" s="35"/>
      <c r="F159" s="128">
        <v>-477300</v>
      </c>
      <c r="G159" s="18"/>
      <c r="H159" s="75">
        <v>-463007</v>
      </c>
      <c r="I159" s="18"/>
      <c r="J159" s="49">
        <v>-477300</v>
      </c>
    </row>
    <row r="160" spans="4:10" ht="12.75">
      <c r="D160" s="96"/>
      <c r="E160" s="35"/>
      <c r="F160" s="91"/>
      <c r="G160" s="18"/>
      <c r="H160" s="69"/>
      <c r="I160" s="18"/>
      <c r="J160" s="44"/>
    </row>
    <row r="161" spans="2:10" ht="12.75">
      <c r="B161" s="2" t="s">
        <v>54</v>
      </c>
      <c r="D161" s="34">
        <v>8727784</v>
      </c>
      <c r="E161" s="35"/>
      <c r="F161" s="35">
        <v>8204501</v>
      </c>
      <c r="G161" s="18"/>
      <c r="H161" s="17">
        <v>8725444</v>
      </c>
      <c r="I161" s="18"/>
      <c r="J161" s="18">
        <v>8148918</v>
      </c>
    </row>
    <row r="162" spans="2:10" ht="12.75">
      <c r="B162" s="2" t="s">
        <v>55</v>
      </c>
      <c r="D162" s="34">
        <v>1405776</v>
      </c>
      <c r="E162" s="35"/>
      <c r="F162" s="35">
        <v>1217629</v>
      </c>
      <c r="G162" s="18"/>
      <c r="H162" s="17">
        <v>1404905</v>
      </c>
      <c r="I162" s="18"/>
      <c r="J162" s="18">
        <v>1193348</v>
      </c>
    </row>
    <row r="163" spans="2:10" ht="12.75">
      <c r="B163" s="2" t="s">
        <v>56</v>
      </c>
      <c r="D163" s="34">
        <v>10539640</v>
      </c>
      <c r="E163" s="35"/>
      <c r="F163" s="35">
        <v>11731346</v>
      </c>
      <c r="G163" s="18"/>
      <c r="H163" s="17">
        <v>10537186</v>
      </c>
      <c r="I163" s="18"/>
      <c r="J163" s="18">
        <v>11716802</v>
      </c>
    </row>
    <row r="164" spans="2:10" ht="12.75">
      <c r="B164" s="2" t="s">
        <v>57</v>
      </c>
      <c r="D164" s="34">
        <v>7526844</v>
      </c>
      <c r="E164" s="35"/>
      <c r="F164" s="35">
        <v>7016709</v>
      </c>
      <c r="G164" s="18"/>
      <c r="H164" s="17">
        <v>7383036</v>
      </c>
      <c r="I164" s="18"/>
      <c r="J164" s="18">
        <v>7014697</v>
      </c>
    </row>
    <row r="165" spans="2:10" ht="12.75">
      <c r="B165" s="2" t="s">
        <v>58</v>
      </c>
      <c r="D165" s="34">
        <v>12346446</v>
      </c>
      <c r="E165" s="35"/>
      <c r="F165" s="35">
        <v>11409855</v>
      </c>
      <c r="G165" s="18"/>
      <c r="H165" s="17">
        <v>12341190</v>
      </c>
      <c r="I165" s="18"/>
      <c r="J165" s="18">
        <v>11407504</v>
      </c>
    </row>
    <row r="166" spans="2:10" ht="12.75">
      <c r="B166" s="2" t="s">
        <v>616</v>
      </c>
      <c r="D166" s="34">
        <v>-226083</v>
      </c>
      <c r="E166" s="35"/>
      <c r="F166" s="35">
        <v>-270216</v>
      </c>
      <c r="G166" s="18"/>
      <c r="H166" s="17">
        <v>-226083</v>
      </c>
      <c r="I166" s="18"/>
      <c r="J166" s="18">
        <v>-270216</v>
      </c>
    </row>
    <row r="167" spans="2:10" ht="12.75">
      <c r="B167" s="2" t="s">
        <v>59</v>
      </c>
      <c r="D167" s="34">
        <v>4690306</v>
      </c>
      <c r="E167" s="35"/>
      <c r="F167" s="35">
        <v>4421089</v>
      </c>
      <c r="G167" s="18"/>
      <c r="H167" s="17">
        <v>4690266</v>
      </c>
      <c r="I167" s="18"/>
      <c r="J167" s="18">
        <v>4418289</v>
      </c>
    </row>
    <row r="168" spans="2:10" ht="12.75">
      <c r="B168" s="2" t="s">
        <v>60</v>
      </c>
      <c r="D168" s="115">
        <v>3369469</v>
      </c>
      <c r="E168" s="35"/>
      <c r="F168" s="109">
        <v>3978927</v>
      </c>
      <c r="G168" s="18"/>
      <c r="H168" s="27">
        <v>3367749</v>
      </c>
      <c r="I168" s="18"/>
      <c r="J168" s="28">
        <v>3958499</v>
      </c>
    </row>
    <row r="169" spans="4:10" ht="12.75">
      <c r="D169" s="69">
        <f>SUM(D150:D156)+SUM(D161:D168)</f>
        <v>101933205</v>
      </c>
      <c r="E169" s="91"/>
      <c r="F169" s="91">
        <f>SUM(F150:F156)+SUM(F161:F168)</f>
        <v>100421425</v>
      </c>
      <c r="G169" s="44"/>
      <c r="H169" s="69">
        <f>SUM(H150:H156)+SUM(H161:H168)</f>
        <v>101727148</v>
      </c>
      <c r="I169" s="44"/>
      <c r="J169" s="44">
        <f>SUM(J150:J156)+SUM(J161:J168)</f>
        <v>100166565</v>
      </c>
    </row>
    <row r="170" spans="2:10" ht="12.75">
      <c r="B170" s="2" t="s">
        <v>471</v>
      </c>
      <c r="D170" s="115">
        <v>3084713</v>
      </c>
      <c r="E170" s="35"/>
      <c r="F170" s="109">
        <v>3860522</v>
      </c>
      <c r="G170" s="18"/>
      <c r="H170" s="27">
        <v>0</v>
      </c>
      <c r="I170" s="18"/>
      <c r="J170" s="28">
        <v>0</v>
      </c>
    </row>
    <row r="171" spans="2:10" ht="12.75">
      <c r="B171" s="2" t="s">
        <v>472</v>
      </c>
      <c r="D171" s="98">
        <f>SUM(D169:D170)</f>
        <v>105017918</v>
      </c>
      <c r="E171" s="35"/>
      <c r="F171" s="94">
        <f>SUM(F169:F170)</f>
        <v>104281947</v>
      </c>
      <c r="G171" s="18"/>
      <c r="H171" s="95">
        <f>SUM(H169:H170)</f>
        <v>101727148</v>
      </c>
      <c r="I171" s="18"/>
      <c r="J171" s="46">
        <f>SUM(J169:J170)</f>
        <v>100166565</v>
      </c>
    </row>
    <row r="172" spans="4:10" ht="12.75">
      <c r="D172" s="96"/>
      <c r="E172" s="35"/>
      <c r="F172" s="91"/>
      <c r="G172" s="18"/>
      <c r="H172" s="69"/>
      <c r="I172" s="18"/>
      <c r="J172" s="44"/>
    </row>
    <row r="173" spans="2:10" ht="12.75">
      <c r="B173" s="5" t="s">
        <v>474</v>
      </c>
      <c r="D173" s="96"/>
      <c r="E173" s="35"/>
      <c r="F173" s="91"/>
      <c r="G173" s="18"/>
      <c r="H173" s="69"/>
      <c r="I173" s="18"/>
      <c r="J173" s="44"/>
    </row>
    <row r="174" spans="2:10" ht="12.75">
      <c r="B174" s="2" t="s">
        <v>395</v>
      </c>
      <c r="D174" s="69">
        <v>21333207</v>
      </c>
      <c r="E174" s="35"/>
      <c r="F174" s="91">
        <v>17899783</v>
      </c>
      <c r="G174" s="18"/>
      <c r="H174" s="69">
        <v>21333207</v>
      </c>
      <c r="I174" s="18"/>
      <c r="J174" s="44">
        <v>17899783</v>
      </c>
    </row>
    <row r="175" spans="2:10" ht="12.75">
      <c r="B175" s="2" t="s">
        <v>475</v>
      </c>
      <c r="D175" s="69">
        <v>783813</v>
      </c>
      <c r="E175" s="35"/>
      <c r="F175" s="91">
        <v>570893</v>
      </c>
      <c r="G175" s="18"/>
      <c r="H175" s="69">
        <v>783813</v>
      </c>
      <c r="I175" s="18"/>
      <c r="J175" s="44">
        <v>570893</v>
      </c>
    </row>
    <row r="176" spans="2:10" ht="12.75">
      <c r="B176" s="2" t="s">
        <v>504</v>
      </c>
      <c r="D176" s="69">
        <v>368526</v>
      </c>
      <c r="E176" s="35"/>
      <c r="F176" s="91">
        <v>225769</v>
      </c>
      <c r="G176" s="18"/>
      <c r="H176" s="69">
        <v>368526</v>
      </c>
      <c r="I176" s="18"/>
      <c r="J176" s="44">
        <v>225769</v>
      </c>
    </row>
    <row r="177" spans="2:10" ht="12.75">
      <c r="B177" s="2" t="s">
        <v>476</v>
      </c>
      <c r="D177" s="69">
        <v>1421358</v>
      </c>
      <c r="E177" s="35"/>
      <c r="F177" s="91">
        <v>1388034</v>
      </c>
      <c r="G177" s="18"/>
      <c r="H177" s="69">
        <v>1421358</v>
      </c>
      <c r="I177" s="18"/>
      <c r="J177" s="44">
        <v>1388034</v>
      </c>
    </row>
    <row r="178" spans="2:10" ht="12.75">
      <c r="B178" s="2" t="s">
        <v>477</v>
      </c>
      <c r="D178" s="69">
        <v>214187</v>
      </c>
      <c r="E178" s="35"/>
      <c r="F178" s="91">
        <v>192663</v>
      </c>
      <c r="G178" s="18"/>
      <c r="H178" s="69">
        <v>214187</v>
      </c>
      <c r="I178" s="18"/>
      <c r="J178" s="2">
        <v>192663</v>
      </c>
    </row>
    <row r="179" spans="2:10" ht="12.75">
      <c r="B179" s="2" t="s">
        <v>478</v>
      </c>
      <c r="D179" s="69">
        <v>317887</v>
      </c>
      <c r="E179" s="35"/>
      <c r="F179" s="91">
        <v>363802</v>
      </c>
      <c r="G179" s="18"/>
      <c r="H179" s="69">
        <v>317887</v>
      </c>
      <c r="I179" s="18"/>
      <c r="J179" s="44">
        <v>363802</v>
      </c>
    </row>
    <row r="180" spans="2:10" ht="12.75">
      <c r="B180" s="2" t="s">
        <v>482</v>
      </c>
      <c r="D180" s="69">
        <v>444902</v>
      </c>
      <c r="E180" s="35"/>
      <c r="F180" s="91">
        <v>437316</v>
      </c>
      <c r="G180" s="18"/>
      <c r="H180" s="69">
        <v>444902</v>
      </c>
      <c r="I180" s="18"/>
      <c r="J180" s="44">
        <v>437316</v>
      </c>
    </row>
    <row r="181" spans="2:10" ht="12.75">
      <c r="B181" s="2" t="s">
        <v>479</v>
      </c>
      <c r="D181" s="69">
        <v>55213</v>
      </c>
      <c r="E181" s="35"/>
      <c r="F181" s="91">
        <v>82623</v>
      </c>
      <c r="G181" s="18"/>
      <c r="H181" s="69">
        <v>55213</v>
      </c>
      <c r="I181" s="18"/>
      <c r="J181" s="44">
        <v>82623</v>
      </c>
    </row>
    <row r="182" spans="2:10" ht="12.75">
      <c r="B182" s="2" t="s">
        <v>550</v>
      </c>
      <c r="D182" s="96">
        <v>25654</v>
      </c>
      <c r="E182" s="35"/>
      <c r="F182" s="91">
        <v>30684</v>
      </c>
      <c r="G182" s="18"/>
      <c r="H182" s="69">
        <v>0</v>
      </c>
      <c r="I182" s="18"/>
      <c r="J182" s="44">
        <v>0</v>
      </c>
    </row>
    <row r="183" spans="2:10" ht="12.75">
      <c r="B183" s="2" t="s">
        <v>480</v>
      </c>
      <c r="D183" s="96">
        <v>388861</v>
      </c>
      <c r="E183" s="35"/>
      <c r="F183" s="91">
        <v>431045</v>
      </c>
      <c r="G183" s="18"/>
      <c r="H183" s="69">
        <v>0</v>
      </c>
      <c r="I183" s="18"/>
      <c r="J183" s="44">
        <v>0</v>
      </c>
    </row>
    <row r="184" spans="2:10" ht="12.75">
      <c r="B184" s="2" t="s">
        <v>481</v>
      </c>
      <c r="D184" s="96">
        <v>37599</v>
      </c>
      <c r="E184" s="35"/>
      <c r="F184" s="91">
        <v>41329</v>
      </c>
      <c r="G184" s="18"/>
      <c r="H184" s="69">
        <v>0</v>
      </c>
      <c r="I184" s="18"/>
      <c r="J184" s="44">
        <v>0</v>
      </c>
    </row>
    <row r="185" spans="4:10" ht="12.75">
      <c r="D185" s="116">
        <f>SUM(D174:D184)</f>
        <v>25391207</v>
      </c>
      <c r="E185" s="16"/>
      <c r="F185" s="117">
        <f>SUM(F174:F184)</f>
        <v>21663941</v>
      </c>
      <c r="H185" s="70">
        <f>SUM(H174:H184)</f>
        <v>24939093</v>
      </c>
      <c r="J185" s="65">
        <f>SUM(J174:J184)</f>
        <v>21160883</v>
      </c>
    </row>
    <row r="186" spans="4:10" ht="13.5" thickBot="1">
      <c r="D186" s="137">
        <f>+D171+D185</f>
        <v>130409125</v>
      </c>
      <c r="E186" s="139"/>
      <c r="F186" s="138">
        <f>+F171+F185</f>
        <v>125945888</v>
      </c>
      <c r="G186" s="8"/>
      <c r="H186" s="103">
        <f>+H171+H185</f>
        <v>126666241</v>
      </c>
      <c r="I186" s="8"/>
      <c r="J186" s="45">
        <f>+J171+J185</f>
        <v>121327448</v>
      </c>
    </row>
    <row r="187" spans="4:10" ht="13.5" thickTop="1">
      <c r="D187" s="143"/>
      <c r="E187" s="139"/>
      <c r="F187" s="144"/>
      <c r="G187" s="8"/>
      <c r="H187" s="104"/>
      <c r="I187" s="8"/>
      <c r="J187" s="62"/>
    </row>
    <row r="188" spans="4:10" ht="12.75">
      <c r="D188" s="143"/>
      <c r="E188" s="139"/>
      <c r="F188" s="144"/>
      <c r="G188" s="8"/>
      <c r="H188" s="104"/>
      <c r="I188" s="8"/>
      <c r="J188" s="62"/>
    </row>
    <row r="189" spans="4:10" ht="12.75">
      <c r="D189" s="143"/>
      <c r="E189" s="139"/>
      <c r="F189" s="144"/>
      <c r="G189" s="8"/>
      <c r="H189" s="104"/>
      <c r="I189" s="8"/>
      <c r="J189" s="62"/>
    </row>
    <row r="190" spans="4:10" ht="12.75">
      <c r="D190" s="143"/>
      <c r="E190" s="139"/>
      <c r="F190" s="144"/>
      <c r="G190" s="8"/>
      <c r="H190" s="104"/>
      <c r="I190" s="8"/>
      <c r="J190" s="62"/>
    </row>
    <row r="191" spans="4:10" ht="12.75">
      <c r="D191" s="143"/>
      <c r="E191" s="139"/>
      <c r="F191" s="144"/>
      <c r="G191" s="8"/>
      <c r="H191" s="104"/>
      <c r="I191" s="8"/>
      <c r="J191" s="62"/>
    </row>
    <row r="192" spans="4:10" ht="12.75">
      <c r="D192" s="143"/>
      <c r="E192" s="139"/>
      <c r="F192" s="144"/>
      <c r="G192" s="8"/>
      <c r="H192" s="104"/>
      <c r="I192" s="8"/>
      <c r="J192" s="62"/>
    </row>
    <row r="193" spans="4:10" ht="12.75">
      <c r="D193" s="143"/>
      <c r="E193" s="139"/>
      <c r="F193" s="144"/>
      <c r="G193" s="8"/>
      <c r="H193" s="104"/>
      <c r="I193" s="8"/>
      <c r="J193" s="62"/>
    </row>
    <row r="194" spans="4:10" ht="12.75">
      <c r="D194" s="143"/>
      <c r="E194" s="139"/>
      <c r="F194" s="144"/>
      <c r="G194" s="8"/>
      <c r="H194" s="104"/>
      <c r="I194" s="8"/>
      <c r="J194" s="62"/>
    </row>
    <row r="195" spans="4:10" ht="12.75">
      <c r="D195" s="143"/>
      <c r="E195" s="139"/>
      <c r="F195" s="144"/>
      <c r="G195" s="8"/>
      <c r="H195" s="104"/>
      <c r="I195" s="8"/>
      <c r="J195" s="62"/>
    </row>
    <row r="196" spans="4:10" ht="12.75">
      <c r="D196" s="143"/>
      <c r="E196" s="139"/>
      <c r="F196" s="144"/>
      <c r="G196" s="8"/>
      <c r="H196" s="104"/>
      <c r="I196" s="8"/>
      <c r="J196" s="62"/>
    </row>
    <row r="197" spans="4:10" ht="12.75">
      <c r="D197" s="143"/>
      <c r="E197" s="139"/>
      <c r="F197" s="144"/>
      <c r="G197" s="8"/>
      <c r="H197" s="104"/>
      <c r="I197" s="8"/>
      <c r="J197" s="62"/>
    </row>
    <row r="198" spans="4:10" ht="12.75">
      <c r="D198" s="143"/>
      <c r="E198" s="139"/>
      <c r="F198" s="144"/>
      <c r="G198" s="8"/>
      <c r="H198" s="104"/>
      <c r="I198" s="8"/>
      <c r="J198" s="62"/>
    </row>
    <row r="199" spans="4:10" ht="12.75">
      <c r="D199" s="143"/>
      <c r="E199" s="139"/>
      <c r="F199" s="144"/>
      <c r="G199" s="8"/>
      <c r="H199" s="104"/>
      <c r="I199" s="8"/>
      <c r="J199" s="62"/>
    </row>
    <row r="200" spans="4:10" ht="12.75">
      <c r="D200" s="143"/>
      <c r="E200" s="139"/>
      <c r="F200" s="144"/>
      <c r="G200" s="8"/>
      <c r="H200" s="104"/>
      <c r="I200" s="8"/>
      <c r="J200" s="62"/>
    </row>
    <row r="201" spans="4:10" ht="12.75">
      <c r="D201" s="143"/>
      <c r="E201" s="139"/>
      <c r="F201" s="144"/>
      <c r="G201" s="8"/>
      <c r="H201" s="104"/>
      <c r="I201" s="8"/>
      <c r="J201" s="62"/>
    </row>
    <row r="202" spans="4:10" ht="12.75">
      <c r="D202" s="143"/>
      <c r="E202" s="139"/>
      <c r="F202" s="144"/>
      <c r="G202" s="8"/>
      <c r="H202" s="104"/>
      <c r="I202" s="8"/>
      <c r="J202" s="62"/>
    </row>
    <row r="203" spans="4:10" ht="12.75">
      <c r="D203" s="143"/>
      <c r="E203" s="139"/>
      <c r="F203" s="144"/>
      <c r="G203" s="8"/>
      <c r="H203" s="104"/>
      <c r="I203" s="8"/>
      <c r="J203" s="62"/>
    </row>
    <row r="205" spans="1:10" ht="12.75">
      <c r="A205" s="160" t="s">
        <v>354</v>
      </c>
      <c r="B205" s="160"/>
      <c r="C205" s="160"/>
      <c r="D205" s="160"/>
      <c r="E205" s="160"/>
      <c r="F205" s="160"/>
      <c r="G205" s="160"/>
      <c r="H205" s="160"/>
      <c r="I205" s="160"/>
      <c r="J205" s="160"/>
    </row>
    <row r="206" spans="1:10" ht="12.75">
      <c r="A206" s="160" t="s">
        <v>355</v>
      </c>
      <c r="B206" s="160"/>
      <c r="C206" s="160"/>
      <c r="D206" s="160"/>
      <c r="E206" s="160"/>
      <c r="F206" s="160"/>
      <c r="G206" s="160"/>
      <c r="H206" s="160"/>
      <c r="I206" s="160"/>
      <c r="J206" s="160"/>
    </row>
    <row r="207" spans="1:10" ht="12.75">
      <c r="A207" s="160" t="s">
        <v>0</v>
      </c>
      <c r="B207" s="160"/>
      <c r="C207" s="160"/>
      <c r="D207" s="160"/>
      <c r="E207" s="160"/>
      <c r="F207" s="160"/>
      <c r="G207" s="160"/>
      <c r="H207" s="160"/>
      <c r="I207" s="160"/>
      <c r="J207" s="160"/>
    </row>
    <row r="209" spans="1:3" ht="12.75">
      <c r="A209" s="4" t="s">
        <v>14</v>
      </c>
      <c r="B209" s="5" t="s">
        <v>209</v>
      </c>
      <c r="C209" s="5"/>
    </row>
    <row r="210" spans="1:3" ht="12.75">
      <c r="A210" s="4"/>
      <c r="B210" s="5"/>
      <c r="C210" s="5"/>
    </row>
    <row r="211" spans="1:3" ht="12.75">
      <c r="A211" s="4" t="s">
        <v>61</v>
      </c>
      <c r="B211" s="3" t="s">
        <v>62</v>
      </c>
      <c r="C211" s="3"/>
    </row>
    <row r="212" spans="4:10" ht="12.75">
      <c r="D212" s="160" t="s">
        <v>2</v>
      </c>
      <c r="E212" s="160"/>
      <c r="F212" s="160"/>
      <c r="G212" s="4"/>
      <c r="H212" s="160" t="s">
        <v>4</v>
      </c>
      <c r="I212" s="160"/>
      <c r="J212" s="160"/>
    </row>
    <row r="213" spans="4:10" ht="12.75">
      <c r="D213" s="6" t="s">
        <v>571</v>
      </c>
      <c r="E213" s="6"/>
      <c r="F213" s="7" t="s">
        <v>357</v>
      </c>
      <c r="G213" s="7"/>
      <c r="H213" s="6" t="s">
        <v>571</v>
      </c>
      <c r="I213" s="6"/>
      <c r="J213" s="7" t="s">
        <v>357</v>
      </c>
    </row>
    <row r="214" spans="4:10" ht="12.75">
      <c r="D214" s="4">
        <v>2005</v>
      </c>
      <c r="E214" s="4"/>
      <c r="F214" s="4">
        <v>2005</v>
      </c>
      <c r="G214" s="4"/>
      <c r="H214" s="4">
        <v>2005</v>
      </c>
      <c r="I214" s="4"/>
      <c r="J214" s="4">
        <v>2005</v>
      </c>
    </row>
    <row r="215" spans="4:10" ht="12.75">
      <c r="D215" s="4" t="s">
        <v>3</v>
      </c>
      <c r="E215" s="4"/>
      <c r="F215" s="4" t="s">
        <v>3</v>
      </c>
      <c r="G215" s="4"/>
      <c r="H215" s="4" t="s">
        <v>3</v>
      </c>
      <c r="I215" s="4"/>
      <c r="J215" s="4" t="s">
        <v>3</v>
      </c>
    </row>
    <row r="216" ht="12.75">
      <c r="B216" s="5" t="s">
        <v>473</v>
      </c>
    </row>
    <row r="217" spans="2:10" ht="12.75">
      <c r="B217" s="2" t="s">
        <v>600</v>
      </c>
      <c r="D217" s="17">
        <v>74022</v>
      </c>
      <c r="E217" s="18"/>
      <c r="F217" s="18">
        <v>63428</v>
      </c>
      <c r="G217" s="18"/>
      <c r="H217" s="17">
        <v>74022</v>
      </c>
      <c r="I217" s="18"/>
      <c r="J217" s="18">
        <v>63428</v>
      </c>
    </row>
    <row r="218" spans="2:10" ht="12.75">
      <c r="B218" s="2" t="s">
        <v>47</v>
      </c>
      <c r="D218" s="17">
        <v>4275</v>
      </c>
      <c r="E218" s="18"/>
      <c r="F218" s="18">
        <v>3756</v>
      </c>
      <c r="G218" s="18"/>
      <c r="H218" s="17">
        <v>4275</v>
      </c>
      <c r="I218" s="18"/>
      <c r="J218" s="18">
        <v>3756</v>
      </c>
    </row>
    <row r="219" spans="2:10" ht="12.75">
      <c r="B219" s="2" t="s">
        <v>48</v>
      </c>
      <c r="D219" s="17">
        <v>782403</v>
      </c>
      <c r="E219" s="18"/>
      <c r="F219" s="18">
        <v>849151</v>
      </c>
      <c r="G219" s="18"/>
      <c r="H219" s="17">
        <v>771606</v>
      </c>
      <c r="I219" s="18"/>
      <c r="J219" s="18">
        <v>835511</v>
      </c>
    </row>
    <row r="220" spans="2:10" ht="12.75">
      <c r="B220" s="2" t="s">
        <v>49</v>
      </c>
      <c r="D220" s="17">
        <v>414813</v>
      </c>
      <c r="E220" s="18"/>
      <c r="F220" s="18">
        <v>413058</v>
      </c>
      <c r="G220" s="18"/>
      <c r="H220" s="17">
        <v>414813</v>
      </c>
      <c r="I220" s="18"/>
      <c r="J220" s="18">
        <v>412485</v>
      </c>
    </row>
    <row r="221" spans="2:10" ht="12.75">
      <c r="B221" s="2" t="s">
        <v>50</v>
      </c>
      <c r="D221" s="17">
        <v>823500</v>
      </c>
      <c r="E221" s="18"/>
      <c r="F221" s="18">
        <v>855948</v>
      </c>
      <c r="G221" s="18"/>
      <c r="H221" s="17">
        <v>805152</v>
      </c>
      <c r="I221" s="18"/>
      <c r="J221" s="18">
        <v>822449</v>
      </c>
    </row>
    <row r="222" spans="2:10" ht="12.75">
      <c r="B222" s="2" t="s">
        <v>51</v>
      </c>
      <c r="D222" s="17">
        <v>218680</v>
      </c>
      <c r="E222" s="18"/>
      <c r="F222" s="18">
        <v>244480</v>
      </c>
      <c r="G222" s="18"/>
      <c r="H222" s="17">
        <v>188565</v>
      </c>
      <c r="I222" s="18"/>
      <c r="J222" s="18">
        <v>212070</v>
      </c>
    </row>
    <row r="223" spans="2:10" ht="12.75">
      <c r="B223" s="2" t="s">
        <v>52</v>
      </c>
      <c r="D223" s="17">
        <f>SUM(D224:D225)</f>
        <v>3510638</v>
      </c>
      <c r="E223" s="18"/>
      <c r="F223" s="18">
        <f>SUM(F224:F225)</f>
        <v>3417953</v>
      </c>
      <c r="G223" s="18"/>
      <c r="H223" s="17">
        <f>SUM(H224:H225)</f>
        <v>3510314</v>
      </c>
      <c r="I223" s="18"/>
      <c r="J223" s="18">
        <f>SUM(J224:J225)</f>
        <v>3417630</v>
      </c>
    </row>
    <row r="224" spans="2:10" ht="12.75">
      <c r="B224" s="2" t="s">
        <v>53</v>
      </c>
      <c r="D224" s="74">
        <v>2871392</v>
      </c>
      <c r="E224" s="18"/>
      <c r="F224" s="48">
        <v>2770423</v>
      </c>
      <c r="G224" s="18"/>
      <c r="H224" s="74">
        <v>2871068</v>
      </c>
      <c r="I224" s="18"/>
      <c r="J224" s="48">
        <v>2770100</v>
      </c>
    </row>
    <row r="225" spans="2:10" ht="12.75">
      <c r="B225" s="2" t="s">
        <v>269</v>
      </c>
      <c r="D225" s="75">
        <v>639246</v>
      </c>
      <c r="E225" s="18"/>
      <c r="F225" s="49">
        <v>647530</v>
      </c>
      <c r="G225" s="18"/>
      <c r="H225" s="75">
        <v>639246</v>
      </c>
      <c r="I225" s="18"/>
      <c r="J225" s="49">
        <v>647530</v>
      </c>
    </row>
    <row r="226" spans="2:10" ht="12.75">
      <c r="B226" s="2" t="s">
        <v>602</v>
      </c>
      <c r="D226" s="17"/>
      <c r="E226" s="18"/>
      <c r="F226" s="18"/>
      <c r="G226" s="18"/>
      <c r="H226" s="17"/>
      <c r="I226" s="18"/>
      <c r="J226" s="18"/>
    </row>
    <row r="227" spans="3:10" ht="12.75">
      <c r="C227" s="2" t="s">
        <v>601</v>
      </c>
      <c r="D227" s="17">
        <v>598855</v>
      </c>
      <c r="E227" s="18"/>
      <c r="F227" s="18">
        <v>582278</v>
      </c>
      <c r="G227" s="18"/>
      <c r="H227" s="17">
        <v>598855</v>
      </c>
      <c r="I227" s="18"/>
      <c r="J227" s="18">
        <v>569118</v>
      </c>
    </row>
    <row r="228" spans="2:10" ht="12.75">
      <c r="B228" s="2" t="s">
        <v>270</v>
      </c>
      <c r="D228" s="17"/>
      <c r="E228" s="18"/>
      <c r="F228" s="18"/>
      <c r="G228" s="18"/>
      <c r="H228" s="17"/>
      <c r="I228" s="18"/>
      <c r="J228" s="18"/>
    </row>
    <row r="229" spans="3:10" ht="12.75">
      <c r="C229" s="2" t="s">
        <v>271</v>
      </c>
      <c r="D229" s="17">
        <v>32666</v>
      </c>
      <c r="E229" s="18"/>
      <c r="F229" s="18">
        <v>33154</v>
      </c>
      <c r="G229" s="18"/>
      <c r="H229" s="17">
        <v>32666</v>
      </c>
      <c r="I229" s="18"/>
      <c r="J229" s="18">
        <v>32274</v>
      </c>
    </row>
    <row r="230" spans="2:10" ht="12.75">
      <c r="B230" s="2" t="s">
        <v>272</v>
      </c>
      <c r="D230" s="17"/>
      <c r="E230" s="18"/>
      <c r="F230" s="18"/>
      <c r="G230" s="18"/>
      <c r="H230" s="17"/>
      <c r="I230" s="18"/>
      <c r="J230" s="18"/>
    </row>
    <row r="231" spans="3:10" ht="12.75">
      <c r="C231" s="2" t="s">
        <v>273</v>
      </c>
      <c r="D231" s="17">
        <v>358009</v>
      </c>
      <c r="E231" s="18"/>
      <c r="F231" s="18">
        <v>360464</v>
      </c>
      <c r="G231" s="18"/>
      <c r="H231" s="17">
        <v>358009</v>
      </c>
      <c r="I231" s="18"/>
      <c r="J231" s="18">
        <v>360464</v>
      </c>
    </row>
    <row r="232" spans="2:10" ht="12.75">
      <c r="B232" s="2" t="s">
        <v>57</v>
      </c>
      <c r="D232" s="17">
        <v>410988</v>
      </c>
      <c r="E232" s="18"/>
      <c r="F232" s="18">
        <v>439428</v>
      </c>
      <c r="G232" s="18"/>
      <c r="H232" s="17">
        <v>334537</v>
      </c>
      <c r="I232" s="18"/>
      <c r="J232" s="18">
        <v>354261</v>
      </c>
    </row>
    <row r="233" spans="2:10" ht="12.75">
      <c r="B233" s="2" t="s">
        <v>58</v>
      </c>
      <c r="D233" s="17">
        <v>251965</v>
      </c>
      <c r="E233" s="18"/>
      <c r="F233" s="18">
        <v>223896</v>
      </c>
      <c r="G233" s="18"/>
      <c r="H233" s="17">
        <v>251964</v>
      </c>
      <c r="I233" s="18"/>
      <c r="J233" s="18">
        <v>223896</v>
      </c>
    </row>
    <row r="234" spans="2:10" ht="12.75">
      <c r="B234" s="2" t="s">
        <v>59</v>
      </c>
      <c r="D234" s="17">
        <v>342144</v>
      </c>
      <c r="E234" s="18"/>
      <c r="F234" s="18">
        <v>341221</v>
      </c>
      <c r="G234" s="18"/>
      <c r="H234" s="17">
        <v>342144</v>
      </c>
      <c r="I234" s="18"/>
      <c r="J234" s="18">
        <v>341221</v>
      </c>
    </row>
    <row r="235" spans="2:10" ht="12.75">
      <c r="B235" s="2" t="s">
        <v>60</v>
      </c>
      <c r="D235" s="17">
        <v>463428</v>
      </c>
      <c r="E235" s="18"/>
      <c r="F235" s="18">
        <v>474098</v>
      </c>
      <c r="G235" s="18"/>
      <c r="H235" s="17">
        <v>446803</v>
      </c>
      <c r="I235" s="18"/>
      <c r="J235" s="18">
        <v>450347</v>
      </c>
    </row>
    <row r="236" spans="4:10" ht="12.75">
      <c r="D236" s="72">
        <f>SUM(D217:D223)+SUM(D226:D235)</f>
        <v>8286386</v>
      </c>
      <c r="E236" s="44"/>
      <c r="F236" s="32">
        <f>SUM(F217:F223)+SUM(F226:F235)</f>
        <v>8302313</v>
      </c>
      <c r="G236" s="44"/>
      <c r="H236" s="72">
        <f>SUM(H217:H223)+SUM(H226:H235)</f>
        <v>8133725</v>
      </c>
      <c r="I236" s="44"/>
      <c r="J236" s="32">
        <f>SUM(J217:J223)+SUM(J226:J235)</f>
        <v>8098910</v>
      </c>
    </row>
    <row r="237" spans="2:10" ht="12.75">
      <c r="B237" s="2" t="s">
        <v>471</v>
      </c>
      <c r="D237" s="27">
        <v>313523</v>
      </c>
      <c r="E237" s="18"/>
      <c r="F237" s="28">
        <v>325355</v>
      </c>
      <c r="G237" s="18"/>
      <c r="H237" s="27"/>
      <c r="I237" s="18"/>
      <c r="J237" s="28">
        <v>0</v>
      </c>
    </row>
    <row r="238" spans="2:10" ht="12.75">
      <c r="B238" s="2" t="s">
        <v>472</v>
      </c>
      <c r="D238" s="95">
        <f>SUM(D236:D237)</f>
        <v>8599909</v>
      </c>
      <c r="E238" s="18"/>
      <c r="F238" s="46">
        <f>SUM(F236:F237)</f>
        <v>8627668</v>
      </c>
      <c r="G238" s="18"/>
      <c r="H238" s="95">
        <f>SUM(H236:H237)</f>
        <v>8133725</v>
      </c>
      <c r="I238" s="18"/>
      <c r="J238" s="46">
        <f>SUM(J236:J237)</f>
        <v>8098910</v>
      </c>
    </row>
    <row r="239" spans="4:10" ht="12.75">
      <c r="D239" s="69"/>
      <c r="E239" s="18"/>
      <c r="F239" s="44"/>
      <c r="G239" s="18"/>
      <c r="H239" s="69"/>
      <c r="I239" s="18"/>
      <c r="J239" s="44"/>
    </row>
    <row r="240" spans="2:10" ht="12.75">
      <c r="B240" s="5" t="s">
        <v>474</v>
      </c>
      <c r="D240" s="69"/>
      <c r="E240" s="18"/>
      <c r="F240" s="44"/>
      <c r="G240" s="18"/>
      <c r="H240" s="69"/>
      <c r="I240" s="18"/>
      <c r="J240" s="44"/>
    </row>
    <row r="241" spans="2:10" ht="12.75">
      <c r="B241" s="2" t="s">
        <v>395</v>
      </c>
      <c r="D241" s="69">
        <v>648698</v>
      </c>
      <c r="E241" s="18"/>
      <c r="F241" s="44">
        <v>684835</v>
      </c>
      <c r="G241" s="18"/>
      <c r="H241" s="69">
        <v>648698</v>
      </c>
      <c r="I241" s="18"/>
      <c r="J241" s="44">
        <v>684834</v>
      </c>
    </row>
    <row r="242" spans="2:10" ht="12.75">
      <c r="B242" s="2" t="s">
        <v>475</v>
      </c>
      <c r="D242" s="69">
        <v>12178</v>
      </c>
      <c r="E242" s="18"/>
      <c r="F242" s="44">
        <v>27312</v>
      </c>
      <c r="G242" s="18"/>
      <c r="H242" s="69">
        <v>12178</v>
      </c>
      <c r="I242" s="18"/>
      <c r="J242" s="44">
        <v>27312</v>
      </c>
    </row>
    <row r="243" spans="2:10" ht="12.75">
      <c r="B243" s="2" t="s">
        <v>476</v>
      </c>
      <c r="D243" s="69">
        <v>36727</v>
      </c>
      <c r="E243" s="18"/>
      <c r="F243" s="44">
        <v>115381</v>
      </c>
      <c r="G243" s="18"/>
      <c r="H243" s="69">
        <v>36727</v>
      </c>
      <c r="I243" s="18"/>
      <c r="J243" s="44">
        <v>115381</v>
      </c>
    </row>
    <row r="244" spans="2:10" ht="12.75">
      <c r="B244" s="2" t="s">
        <v>477</v>
      </c>
      <c r="D244" s="17">
        <v>18307</v>
      </c>
      <c r="E244" s="18"/>
      <c r="F244" s="18">
        <v>37447</v>
      </c>
      <c r="H244" s="17">
        <v>18307</v>
      </c>
      <c r="J244" s="18">
        <v>37447</v>
      </c>
    </row>
    <row r="245" spans="2:10" ht="12.75">
      <c r="B245" s="2" t="s">
        <v>478</v>
      </c>
      <c r="D245" s="17">
        <v>76635</v>
      </c>
      <c r="E245" s="18"/>
      <c r="F245" s="18">
        <v>18406</v>
      </c>
      <c r="H245" s="17">
        <v>76635</v>
      </c>
      <c r="J245" s="18">
        <v>18406</v>
      </c>
    </row>
    <row r="246" spans="2:10" ht="12.75">
      <c r="B246" s="2" t="s">
        <v>482</v>
      </c>
      <c r="D246" s="17">
        <v>15567</v>
      </c>
      <c r="E246" s="18"/>
      <c r="F246" s="18">
        <v>5700</v>
      </c>
      <c r="H246" s="17">
        <v>15567</v>
      </c>
      <c r="J246" s="18">
        <v>5700</v>
      </c>
    </row>
    <row r="247" spans="2:10" ht="12.75">
      <c r="B247" s="2" t="s">
        <v>479</v>
      </c>
      <c r="D247" s="17">
        <v>3921</v>
      </c>
      <c r="E247" s="18"/>
      <c r="F247" s="18">
        <v>3896</v>
      </c>
      <c r="H247" s="17">
        <v>3921</v>
      </c>
      <c r="J247" s="18">
        <v>3896</v>
      </c>
    </row>
    <row r="248" spans="2:10" ht="12.75">
      <c r="B248" s="2" t="s">
        <v>550</v>
      </c>
      <c r="D248" s="17">
        <v>5368</v>
      </c>
      <c r="E248" s="18"/>
      <c r="F248" s="18">
        <v>5592</v>
      </c>
      <c r="H248" s="17">
        <v>0</v>
      </c>
      <c r="J248" s="18">
        <v>0</v>
      </c>
    </row>
    <row r="249" spans="2:10" ht="12.75">
      <c r="B249" s="2" t="s">
        <v>480</v>
      </c>
      <c r="D249" s="17">
        <v>67319</v>
      </c>
      <c r="E249" s="18"/>
      <c r="F249" s="18">
        <v>71211</v>
      </c>
      <c r="H249" s="17">
        <v>0</v>
      </c>
      <c r="J249" s="18">
        <v>0</v>
      </c>
    </row>
    <row r="250" spans="2:10" ht="12.75">
      <c r="B250" s="2" t="s">
        <v>481</v>
      </c>
      <c r="D250" s="17">
        <v>2008</v>
      </c>
      <c r="E250" s="18"/>
      <c r="F250" s="18">
        <v>12132</v>
      </c>
      <c r="H250" s="17">
        <v>0</v>
      </c>
      <c r="J250" s="18">
        <v>0</v>
      </c>
    </row>
    <row r="251" spans="4:10" ht="12.75">
      <c r="D251" s="70">
        <f>SUM(D241:D250)</f>
        <v>886728</v>
      </c>
      <c r="F251" s="65">
        <f>SUM(F241:F250)</f>
        <v>981912</v>
      </c>
      <c r="H251" s="70">
        <f>SUM(H241:H250)</f>
        <v>812033</v>
      </c>
      <c r="J251" s="65">
        <f>SUM(J241:J250)</f>
        <v>892976</v>
      </c>
    </row>
    <row r="252" spans="4:10" ht="13.5" thickBot="1">
      <c r="D252" s="103">
        <f>+D238+D251</f>
        <v>9486637</v>
      </c>
      <c r="E252" s="67"/>
      <c r="F252" s="45">
        <f>+F238+F251</f>
        <v>9609580</v>
      </c>
      <c r="G252" s="67"/>
      <c r="H252" s="103">
        <f>+H238+H251</f>
        <v>8945758</v>
      </c>
      <c r="I252" s="67"/>
      <c r="J252" s="45">
        <f>+J238+J251</f>
        <v>8991886</v>
      </c>
    </row>
    <row r="253" spans="4:10" ht="13.5" thickTop="1">
      <c r="D253" s="104"/>
      <c r="E253" s="8"/>
      <c r="F253" s="62"/>
      <c r="G253" s="8"/>
      <c r="H253" s="104"/>
      <c r="I253" s="8"/>
      <c r="J253" s="62"/>
    </row>
    <row r="254" spans="4:10" ht="12.75">
      <c r="D254" s="104"/>
      <c r="E254" s="8"/>
      <c r="F254" s="62"/>
      <c r="G254" s="8"/>
      <c r="H254" s="104"/>
      <c r="I254" s="8"/>
      <c r="J254" s="62"/>
    </row>
    <row r="255" spans="4:10" ht="12.75">
      <c r="D255" s="104"/>
      <c r="E255" s="8"/>
      <c r="F255" s="62"/>
      <c r="G255" s="8"/>
      <c r="H255" s="104"/>
      <c r="I255" s="8"/>
      <c r="J255" s="62"/>
    </row>
    <row r="256" spans="4:10" ht="12.75">
      <c r="D256" s="104"/>
      <c r="E256" s="8"/>
      <c r="F256" s="62"/>
      <c r="G256" s="8"/>
      <c r="H256" s="104"/>
      <c r="I256" s="8"/>
      <c r="J256" s="62"/>
    </row>
    <row r="257" spans="4:10" ht="12.75">
      <c r="D257" s="104"/>
      <c r="E257" s="8"/>
      <c r="F257" s="62"/>
      <c r="G257" s="8"/>
      <c r="H257" s="104"/>
      <c r="I257" s="8"/>
      <c r="J257" s="62"/>
    </row>
    <row r="258" spans="4:10" ht="12.75">
      <c r="D258" s="104"/>
      <c r="E258" s="8"/>
      <c r="F258" s="62"/>
      <c r="G258" s="8"/>
      <c r="H258" s="104"/>
      <c r="I258" s="8"/>
      <c r="J258" s="62"/>
    </row>
    <row r="259" spans="4:10" ht="12.75">
      <c r="D259" s="104"/>
      <c r="E259" s="8"/>
      <c r="F259" s="62"/>
      <c r="G259" s="8"/>
      <c r="H259" s="104"/>
      <c r="I259" s="8"/>
      <c r="J259" s="62"/>
    </row>
    <row r="260" spans="4:10" ht="12.75">
      <c r="D260" s="104"/>
      <c r="E260" s="8"/>
      <c r="F260" s="62"/>
      <c r="G260" s="8"/>
      <c r="H260" s="104"/>
      <c r="I260" s="8"/>
      <c r="J260" s="62"/>
    </row>
    <row r="261" spans="4:10" ht="12.75">
      <c r="D261" s="104"/>
      <c r="E261" s="8"/>
      <c r="F261" s="62"/>
      <c r="G261" s="8"/>
      <c r="H261" s="104"/>
      <c r="I261" s="8"/>
      <c r="J261" s="62"/>
    </row>
    <row r="262" spans="4:10" ht="12.75">
      <c r="D262" s="104"/>
      <c r="E262" s="8"/>
      <c r="F262" s="62"/>
      <c r="G262" s="8"/>
      <c r="H262" s="104"/>
      <c r="I262" s="8"/>
      <c r="J262" s="62"/>
    </row>
    <row r="263" spans="4:10" ht="12.75">
      <c r="D263" s="104"/>
      <c r="E263" s="8"/>
      <c r="F263" s="62"/>
      <c r="G263" s="8"/>
      <c r="H263" s="104"/>
      <c r="I263" s="8"/>
      <c r="J263" s="62"/>
    </row>
    <row r="264" spans="4:10" ht="12.75">
      <c r="D264" s="104"/>
      <c r="E264" s="8"/>
      <c r="F264" s="62"/>
      <c r="G264" s="8"/>
      <c r="H264" s="104"/>
      <c r="I264" s="8"/>
      <c r="J264" s="62"/>
    </row>
    <row r="265" spans="4:10" ht="12.75">
      <c r="D265" s="104"/>
      <c r="E265" s="8"/>
      <c r="F265" s="62"/>
      <c r="G265" s="8"/>
      <c r="H265" s="104"/>
      <c r="I265" s="8"/>
      <c r="J265" s="62"/>
    </row>
    <row r="266" spans="4:10" ht="12.75">
      <c r="D266" s="104"/>
      <c r="E266" s="8"/>
      <c r="F266" s="62"/>
      <c r="G266" s="8"/>
      <c r="H266" s="104"/>
      <c r="I266" s="8"/>
      <c r="J266" s="62"/>
    </row>
    <row r="267" spans="4:10" ht="12.75">
      <c r="D267" s="104"/>
      <c r="E267" s="8"/>
      <c r="F267" s="62"/>
      <c r="G267" s="8"/>
      <c r="H267" s="104"/>
      <c r="I267" s="8"/>
      <c r="J267" s="62"/>
    </row>
    <row r="268" spans="4:10" ht="12.75">
      <c r="D268" s="104"/>
      <c r="E268" s="8"/>
      <c r="F268" s="62"/>
      <c r="G268" s="8"/>
      <c r="H268" s="104"/>
      <c r="I268" s="8"/>
      <c r="J268" s="62"/>
    </row>
    <row r="269" spans="4:10" ht="12.75">
      <c r="D269" s="104"/>
      <c r="E269" s="8"/>
      <c r="F269" s="62"/>
      <c r="G269" s="8"/>
      <c r="H269" s="104"/>
      <c r="I269" s="8"/>
      <c r="J269" s="62"/>
    </row>
    <row r="270" spans="4:10" ht="12.75">
      <c r="D270" s="104"/>
      <c r="E270" s="8"/>
      <c r="F270" s="62"/>
      <c r="G270" s="8"/>
      <c r="H270" s="104"/>
      <c r="I270" s="8"/>
      <c r="J270" s="62"/>
    </row>
    <row r="273" spans="1:10" ht="12.75">
      <c r="A273" s="160" t="s">
        <v>354</v>
      </c>
      <c r="B273" s="160"/>
      <c r="C273" s="160"/>
      <c r="D273" s="160"/>
      <c r="E273" s="160"/>
      <c r="F273" s="160"/>
      <c r="G273" s="160"/>
      <c r="H273" s="160"/>
      <c r="I273" s="160"/>
      <c r="J273" s="160"/>
    </row>
    <row r="274" spans="1:10" ht="12.75">
      <c r="A274" s="160" t="s">
        <v>355</v>
      </c>
      <c r="B274" s="160"/>
      <c r="C274" s="160"/>
      <c r="D274" s="160"/>
      <c r="E274" s="160"/>
      <c r="F274" s="160"/>
      <c r="G274" s="160"/>
      <c r="H274" s="160"/>
      <c r="I274" s="160"/>
      <c r="J274" s="160"/>
    </row>
    <row r="275" spans="1:10" ht="12.75">
      <c r="A275" s="160" t="s">
        <v>0</v>
      </c>
      <c r="B275" s="160"/>
      <c r="C275" s="160"/>
      <c r="D275" s="160"/>
      <c r="E275" s="160"/>
      <c r="F275" s="160"/>
      <c r="G275" s="160"/>
      <c r="H275" s="160"/>
      <c r="I275" s="160"/>
      <c r="J275" s="160"/>
    </row>
    <row r="277" spans="1:3" ht="12.75">
      <c r="A277" s="4" t="s">
        <v>14</v>
      </c>
      <c r="B277" s="5" t="s">
        <v>209</v>
      </c>
      <c r="C277" s="5"/>
    </row>
    <row r="279" spans="1:2" ht="12.75">
      <c r="A279" s="4" t="s">
        <v>63</v>
      </c>
      <c r="B279" s="2" t="s">
        <v>64</v>
      </c>
    </row>
    <row r="280" ht="12.75">
      <c r="A280" s="4"/>
    </row>
    <row r="281" spans="4:10" ht="12.75">
      <c r="D281" s="160" t="s">
        <v>2</v>
      </c>
      <c r="E281" s="160"/>
      <c r="F281" s="160"/>
      <c r="G281" s="4"/>
      <c r="H281" s="160" t="s">
        <v>4</v>
      </c>
      <c r="I281" s="160"/>
      <c r="J281" s="160"/>
    </row>
    <row r="282" spans="4:10" ht="12.75">
      <c r="D282" s="6" t="s">
        <v>571</v>
      </c>
      <c r="E282" s="6"/>
      <c r="F282" s="7" t="s">
        <v>357</v>
      </c>
      <c r="G282" s="7"/>
      <c r="H282" s="6" t="s">
        <v>571</v>
      </c>
      <c r="I282" s="6"/>
      <c r="J282" s="7" t="s">
        <v>357</v>
      </c>
    </row>
    <row r="283" spans="4:10" ht="12.75">
      <c r="D283" s="4">
        <v>2005</v>
      </c>
      <c r="E283" s="4"/>
      <c r="F283" s="4">
        <v>2005</v>
      </c>
      <c r="G283" s="4"/>
      <c r="H283" s="4">
        <v>2005</v>
      </c>
      <c r="I283" s="4"/>
      <c r="J283" s="4">
        <v>2005</v>
      </c>
    </row>
    <row r="284" spans="4:10" ht="12.75">
      <c r="D284" s="4" t="s">
        <v>3</v>
      </c>
      <c r="E284" s="4"/>
      <c r="F284" s="4" t="s">
        <v>3</v>
      </c>
      <c r="G284" s="4"/>
      <c r="H284" s="4" t="s">
        <v>3</v>
      </c>
      <c r="I284" s="4"/>
      <c r="J284" s="4" t="s">
        <v>3</v>
      </c>
    </row>
    <row r="286" spans="2:10" ht="12.75">
      <c r="B286" s="2" t="s">
        <v>411</v>
      </c>
      <c r="D286" s="17">
        <v>9609580</v>
      </c>
      <c r="E286" s="18"/>
      <c r="F286" s="18">
        <v>10397446</v>
      </c>
      <c r="G286" s="18"/>
      <c r="H286" s="17">
        <v>8991886</v>
      </c>
      <c r="I286" s="18"/>
      <c r="J286" s="18">
        <v>8062241</v>
      </c>
    </row>
    <row r="287" spans="2:10" ht="12.75">
      <c r="B287" s="2" t="s">
        <v>65</v>
      </c>
      <c r="D287" s="17">
        <v>2692767</v>
      </c>
      <c r="E287" s="18"/>
      <c r="F287" s="18">
        <v>6485055</v>
      </c>
      <c r="G287" s="18"/>
      <c r="H287" s="17">
        <v>2675079</v>
      </c>
      <c r="I287" s="18"/>
      <c r="J287" s="18">
        <v>5589748</v>
      </c>
    </row>
    <row r="288" spans="2:10" ht="12.75">
      <c r="B288" s="2" t="s">
        <v>66</v>
      </c>
      <c r="D288" s="17">
        <v>-1500566</v>
      </c>
      <c r="E288" s="18"/>
      <c r="F288" s="18">
        <v>-3617452</v>
      </c>
      <c r="G288" s="18"/>
      <c r="H288" s="17">
        <v>-1430756</v>
      </c>
      <c r="I288" s="18"/>
      <c r="J288" s="18">
        <v>-3081885</v>
      </c>
    </row>
    <row r="289" spans="2:10" ht="12.75">
      <c r="B289" s="2" t="s">
        <v>605</v>
      </c>
      <c r="D289" s="34">
        <v>311</v>
      </c>
      <c r="E289" s="18"/>
      <c r="F289" s="18">
        <v>0</v>
      </c>
      <c r="G289" s="18"/>
      <c r="H289" s="17">
        <v>1156</v>
      </c>
      <c r="I289" s="18"/>
      <c r="J289" s="18">
        <v>2006385</v>
      </c>
    </row>
    <row r="290" spans="2:10" ht="12.75">
      <c r="B290" s="2" t="s">
        <v>67</v>
      </c>
      <c r="D290" s="17">
        <v>-956510</v>
      </c>
      <c r="E290" s="18"/>
      <c r="F290" s="18">
        <v>-1730420</v>
      </c>
      <c r="G290" s="18"/>
      <c r="H290" s="17">
        <v>-954239</v>
      </c>
      <c r="I290" s="18"/>
      <c r="J290" s="18">
        <v>-1784644</v>
      </c>
    </row>
    <row r="291" spans="2:10" ht="12.75">
      <c r="B291" s="2" t="s">
        <v>68</v>
      </c>
      <c r="D291" s="17">
        <v>-383859</v>
      </c>
      <c r="E291" s="18"/>
      <c r="F291" s="18">
        <v>-1954142</v>
      </c>
      <c r="G291" s="18"/>
      <c r="H291" s="17">
        <v>-361473</v>
      </c>
      <c r="I291" s="18"/>
      <c r="J291" s="18">
        <v>-1828805</v>
      </c>
    </row>
    <row r="292" spans="2:10" ht="12.75">
      <c r="B292" s="2" t="s">
        <v>69</v>
      </c>
      <c r="D292" s="17">
        <v>-3010</v>
      </c>
      <c r="E292" s="18"/>
      <c r="F292" s="18">
        <v>-23152</v>
      </c>
      <c r="G292" s="18"/>
      <c r="H292" s="17">
        <v>-2012</v>
      </c>
      <c r="I292" s="18"/>
      <c r="J292" s="18">
        <v>-23152</v>
      </c>
    </row>
    <row r="293" spans="2:10" ht="12.75">
      <c r="B293" s="2" t="s">
        <v>70</v>
      </c>
      <c r="D293" s="17">
        <v>27924</v>
      </c>
      <c r="E293" s="18"/>
      <c r="F293" s="18">
        <v>52245</v>
      </c>
      <c r="G293" s="18"/>
      <c r="H293" s="17">
        <v>26117</v>
      </c>
      <c r="I293" s="18"/>
      <c r="J293" s="18">
        <v>51998</v>
      </c>
    </row>
    <row r="294" spans="2:10" ht="12.75">
      <c r="B294" s="2" t="s">
        <v>71</v>
      </c>
      <c r="D294" s="72">
        <f>SUM(D286:D293)</f>
        <v>9486637</v>
      </c>
      <c r="E294" s="18"/>
      <c r="F294" s="32">
        <f>SUM(F286:F293)</f>
        <v>9609580</v>
      </c>
      <c r="G294" s="18"/>
      <c r="H294" s="72">
        <f>SUM(H286:H293)</f>
        <v>8945758</v>
      </c>
      <c r="I294" s="18"/>
      <c r="J294" s="32">
        <f>SUM(J286:J293)</f>
        <v>8991886</v>
      </c>
    </row>
    <row r="295" spans="2:10" ht="12.75">
      <c r="B295" s="2" t="s">
        <v>72</v>
      </c>
      <c r="D295" s="27">
        <f>-D339</f>
        <v>-3849818</v>
      </c>
      <c r="E295" s="18"/>
      <c r="F295" s="28">
        <f>-F339</f>
        <v>-3541718</v>
      </c>
      <c r="G295" s="18"/>
      <c r="H295" s="27">
        <f>-H339</f>
        <v>-3534555</v>
      </c>
      <c r="I295" s="18"/>
      <c r="J295" s="28">
        <f>-J339</f>
        <v>-3249740</v>
      </c>
    </row>
    <row r="296" spans="2:10" ht="12.75">
      <c r="B296" s="2" t="s">
        <v>73</v>
      </c>
      <c r="D296" s="72"/>
      <c r="E296" s="18"/>
      <c r="F296" s="32"/>
      <c r="G296" s="18"/>
      <c r="H296" s="72"/>
      <c r="I296" s="18"/>
      <c r="J296" s="32"/>
    </row>
    <row r="297" spans="3:10" ht="13.5" thickBot="1">
      <c r="C297" s="2" t="s">
        <v>264</v>
      </c>
      <c r="D297" s="73">
        <f>SUM(D294:D295)</f>
        <v>5636819</v>
      </c>
      <c r="E297" s="18"/>
      <c r="F297" s="33">
        <f>SUM(F294:F295)</f>
        <v>6067862</v>
      </c>
      <c r="G297" s="18"/>
      <c r="H297" s="73">
        <f>SUM(H294:H295)</f>
        <v>5411203</v>
      </c>
      <c r="I297" s="18"/>
      <c r="J297" s="33">
        <f>SUM(J294:J295)</f>
        <v>5742146</v>
      </c>
    </row>
    <row r="298" spans="4:10" ht="13.5" thickTop="1">
      <c r="D298" s="17"/>
      <c r="E298" s="18"/>
      <c r="F298" s="18"/>
      <c r="G298" s="18"/>
      <c r="H298" s="17"/>
      <c r="I298" s="18"/>
      <c r="J298" s="18"/>
    </row>
    <row r="299" spans="2:10" ht="12.75">
      <c r="B299" s="2" t="s">
        <v>74</v>
      </c>
      <c r="D299" s="17"/>
      <c r="E299" s="18"/>
      <c r="F299" s="18"/>
      <c r="G299" s="18"/>
      <c r="H299" s="17"/>
      <c r="I299" s="18"/>
      <c r="J299" s="18"/>
    </row>
    <row r="300" spans="3:10" ht="12.75">
      <c r="C300" s="2" t="s">
        <v>617</v>
      </c>
      <c r="D300" s="17"/>
      <c r="E300" s="18"/>
      <c r="F300" s="18"/>
      <c r="G300" s="18"/>
      <c r="H300" s="17"/>
      <c r="I300" s="18"/>
      <c r="J300" s="18"/>
    </row>
    <row r="301" spans="3:10" ht="13.5" thickBot="1">
      <c r="C301" s="2" t="s">
        <v>618</v>
      </c>
      <c r="D301" s="76">
        <v>0.0443</v>
      </c>
      <c r="E301" s="64"/>
      <c r="F301" s="63">
        <v>0.0493</v>
      </c>
      <c r="G301" s="64"/>
      <c r="H301" s="153">
        <v>0.0437</v>
      </c>
      <c r="I301" s="64"/>
      <c r="J301" s="63">
        <v>0.0483</v>
      </c>
    </row>
    <row r="302" ht="13.5" thickTop="1"/>
    <row r="303" spans="1:2" ht="12.75">
      <c r="A303" s="4" t="s">
        <v>75</v>
      </c>
      <c r="B303" s="2" t="s">
        <v>76</v>
      </c>
    </row>
    <row r="304" ht="12.75">
      <c r="A304" s="4"/>
    </row>
    <row r="305" spans="4:10" ht="12.75">
      <c r="D305" s="160" t="s">
        <v>2</v>
      </c>
      <c r="E305" s="160"/>
      <c r="F305" s="160"/>
      <c r="G305" s="4"/>
      <c r="H305" s="160" t="s">
        <v>4</v>
      </c>
      <c r="I305" s="160"/>
      <c r="J305" s="160"/>
    </row>
    <row r="306" spans="4:10" ht="12.75">
      <c r="D306" s="6" t="s">
        <v>571</v>
      </c>
      <c r="E306" s="6"/>
      <c r="F306" s="7" t="s">
        <v>357</v>
      </c>
      <c r="G306" s="7"/>
      <c r="H306" s="6" t="s">
        <v>571</v>
      </c>
      <c r="I306" s="6"/>
      <c r="J306" s="7" t="s">
        <v>357</v>
      </c>
    </row>
    <row r="307" spans="4:10" ht="12.75">
      <c r="D307" s="4">
        <v>2005</v>
      </c>
      <c r="E307" s="4"/>
      <c r="F307" s="4">
        <v>2005</v>
      </c>
      <c r="G307" s="4"/>
      <c r="H307" s="4">
        <v>2005</v>
      </c>
      <c r="I307" s="4"/>
      <c r="J307" s="4">
        <v>2005</v>
      </c>
    </row>
    <row r="308" spans="4:10" ht="12.75">
      <c r="D308" s="4" t="s">
        <v>3</v>
      </c>
      <c r="E308" s="4"/>
      <c r="F308" s="4" t="s">
        <v>3</v>
      </c>
      <c r="G308" s="4"/>
      <c r="H308" s="4" t="s">
        <v>3</v>
      </c>
      <c r="I308" s="4"/>
      <c r="J308" s="4" t="s">
        <v>3</v>
      </c>
    </row>
    <row r="309" spans="2:10" ht="12.75">
      <c r="B309" s="3" t="s">
        <v>77</v>
      </c>
      <c r="C309" s="3"/>
      <c r="D309" s="17"/>
      <c r="E309" s="18"/>
      <c r="F309" s="18"/>
      <c r="G309" s="18"/>
      <c r="H309" s="17"/>
      <c r="I309" s="18"/>
      <c r="J309" s="18"/>
    </row>
    <row r="310" spans="2:10" ht="12.75">
      <c r="B310" s="2" t="s">
        <v>411</v>
      </c>
      <c r="D310" s="17">
        <v>2810356</v>
      </c>
      <c r="E310" s="18"/>
      <c r="F310" s="18">
        <v>3625584</v>
      </c>
      <c r="G310" s="18"/>
      <c r="H310" s="17">
        <v>2596076</v>
      </c>
      <c r="I310" s="18"/>
      <c r="J310" s="18">
        <v>2689417</v>
      </c>
    </row>
    <row r="311" spans="2:10" ht="12.75">
      <c r="B311" s="2" t="s">
        <v>78</v>
      </c>
      <c r="D311" s="17">
        <v>36385</v>
      </c>
      <c r="E311" s="18"/>
      <c r="F311" s="18">
        <v>22934</v>
      </c>
      <c r="G311" s="18"/>
      <c r="H311" s="17">
        <v>19766</v>
      </c>
      <c r="I311" s="18"/>
      <c r="J311" s="18">
        <v>0</v>
      </c>
    </row>
    <row r="312" spans="2:10" ht="12.75">
      <c r="B312" s="2" t="s">
        <v>79</v>
      </c>
      <c r="D312" s="17">
        <v>-3547</v>
      </c>
      <c r="E312" s="18"/>
      <c r="F312" s="18">
        <v>-833555</v>
      </c>
      <c r="G312" s="18"/>
      <c r="H312" s="17">
        <v>0</v>
      </c>
      <c r="I312" s="18"/>
      <c r="J312" s="18">
        <v>-88753</v>
      </c>
    </row>
    <row r="313" spans="2:10" ht="12.75">
      <c r="B313" s="2" t="s">
        <v>483</v>
      </c>
      <c r="D313" s="17">
        <v>-5806</v>
      </c>
      <c r="E313" s="18"/>
      <c r="F313" s="18">
        <v>-7289</v>
      </c>
      <c r="G313" s="18"/>
      <c r="H313" s="17">
        <v>-12618</v>
      </c>
      <c r="I313" s="18"/>
      <c r="J313" s="18">
        <v>-7237</v>
      </c>
    </row>
    <row r="314" spans="2:10" ht="12.75">
      <c r="B314" s="2" t="s">
        <v>70</v>
      </c>
      <c r="D314" s="17">
        <v>-3988</v>
      </c>
      <c r="E314" s="18"/>
      <c r="F314" s="18">
        <v>2682</v>
      </c>
      <c r="G314" s="18"/>
      <c r="H314" s="17">
        <v>976</v>
      </c>
      <c r="I314" s="18"/>
      <c r="J314" s="18">
        <v>2649</v>
      </c>
    </row>
    <row r="315" spans="2:10" ht="13.5" thickBot="1">
      <c r="B315" s="2" t="s">
        <v>71</v>
      </c>
      <c r="D315" s="68">
        <f>SUM(D310:D314)</f>
        <v>2833400</v>
      </c>
      <c r="E315" s="18"/>
      <c r="F315" s="42">
        <f>SUM(F310:F314)</f>
        <v>2810356</v>
      </c>
      <c r="G315" s="18"/>
      <c r="H315" s="68">
        <f>SUM(H310:H314)</f>
        <v>2604200</v>
      </c>
      <c r="I315" s="18"/>
      <c r="J315" s="42">
        <f>SUM(J310:J314)</f>
        <v>2596076</v>
      </c>
    </row>
    <row r="316" ht="13.5" thickTop="1"/>
    <row r="317" ht="12.75">
      <c r="B317" s="2" t="s">
        <v>80</v>
      </c>
    </row>
    <row r="318" ht="12.75">
      <c r="C318" s="2" t="s">
        <v>619</v>
      </c>
    </row>
    <row r="319" spans="3:10" ht="13.5" thickBot="1">
      <c r="C319" s="2" t="s">
        <v>618</v>
      </c>
      <c r="D319" s="153">
        <v>0.0223</v>
      </c>
      <c r="E319" s="64"/>
      <c r="F319" s="63">
        <v>0.0228</v>
      </c>
      <c r="G319" s="64"/>
      <c r="H319" s="153">
        <v>0.021</v>
      </c>
      <c r="I319" s="64"/>
      <c r="J319" s="63">
        <v>0.0218</v>
      </c>
    </row>
    <row r="320" ht="13.5" thickTop="1"/>
    <row r="322" spans="1:2" ht="12.75">
      <c r="A322" s="4" t="s">
        <v>556</v>
      </c>
      <c r="B322" s="2" t="s">
        <v>81</v>
      </c>
    </row>
    <row r="323" ht="12.75">
      <c r="A323" s="4"/>
    </row>
    <row r="324" spans="4:10" ht="12.75">
      <c r="D324" s="160" t="s">
        <v>2</v>
      </c>
      <c r="E324" s="160"/>
      <c r="F324" s="160"/>
      <c r="G324" s="4"/>
      <c r="H324" s="160" t="s">
        <v>4</v>
      </c>
      <c r="I324" s="160"/>
      <c r="J324" s="160"/>
    </row>
    <row r="325" spans="4:10" ht="12.75">
      <c r="D325" s="6" t="s">
        <v>571</v>
      </c>
      <c r="E325" s="6"/>
      <c r="F325" s="7" t="s">
        <v>357</v>
      </c>
      <c r="G325" s="7"/>
      <c r="H325" s="6" t="s">
        <v>571</v>
      </c>
      <c r="I325" s="6"/>
      <c r="J325" s="7" t="s">
        <v>357</v>
      </c>
    </row>
    <row r="326" spans="4:10" ht="12.75">
      <c r="D326" s="4">
        <v>2005</v>
      </c>
      <c r="E326" s="4"/>
      <c r="F326" s="4">
        <v>2005</v>
      </c>
      <c r="G326" s="4"/>
      <c r="H326" s="4">
        <v>2005</v>
      </c>
      <c r="I326" s="4"/>
      <c r="J326" s="4">
        <v>2005</v>
      </c>
    </row>
    <row r="327" spans="4:10" ht="12.75">
      <c r="D327" s="4" t="s">
        <v>3</v>
      </c>
      <c r="E327" s="4"/>
      <c r="F327" s="4" t="s">
        <v>3</v>
      </c>
      <c r="G327" s="4"/>
      <c r="H327" s="4" t="s">
        <v>3</v>
      </c>
      <c r="I327" s="4"/>
      <c r="J327" s="4" t="s">
        <v>3</v>
      </c>
    </row>
    <row r="328" spans="2:10" ht="12.75">
      <c r="B328" s="3" t="s">
        <v>410</v>
      </c>
      <c r="C328" s="3"/>
      <c r="D328" s="17"/>
      <c r="E328" s="18"/>
      <c r="F328" s="18"/>
      <c r="G328" s="18"/>
      <c r="H328" s="17"/>
      <c r="I328" s="18"/>
      <c r="J328" s="18"/>
    </row>
    <row r="329" spans="2:10" ht="12.75">
      <c r="B329" s="2" t="s">
        <v>411</v>
      </c>
      <c r="D329" s="17">
        <v>3541718</v>
      </c>
      <c r="E329" s="18"/>
      <c r="F329" s="18">
        <v>3634101</v>
      </c>
      <c r="G329" s="18"/>
      <c r="H329" s="17">
        <v>3249740</v>
      </c>
      <c r="I329" s="18"/>
      <c r="J329" s="18">
        <v>2688326</v>
      </c>
    </row>
    <row r="330" spans="2:10" ht="12.75">
      <c r="B330" s="2" t="s">
        <v>78</v>
      </c>
      <c r="D330" s="17">
        <f>1017150+63000</f>
        <v>1080150</v>
      </c>
      <c r="E330" s="18"/>
      <c r="F330" s="18">
        <v>2641324</v>
      </c>
      <c r="G330" s="18"/>
      <c r="H330" s="17">
        <f>951474+63000</f>
        <v>1014474</v>
      </c>
      <c r="I330" s="18"/>
      <c r="J330" s="18">
        <v>2124527</v>
      </c>
    </row>
    <row r="331" spans="2:10" ht="12.75">
      <c r="B331" s="2" t="s">
        <v>605</v>
      </c>
      <c r="D331" s="34">
        <v>311</v>
      </c>
      <c r="E331" s="18"/>
      <c r="F331" s="18">
        <v>0</v>
      </c>
      <c r="G331" s="18"/>
      <c r="H331" s="17">
        <v>1119</v>
      </c>
      <c r="I331" s="18"/>
      <c r="J331" s="18">
        <v>772431</v>
      </c>
    </row>
    <row r="332" spans="2:10" ht="12.75">
      <c r="B332" s="2" t="s">
        <v>484</v>
      </c>
      <c r="D332" s="17">
        <v>-377524</v>
      </c>
      <c r="E332" s="18"/>
      <c r="F332" s="18">
        <v>-707911</v>
      </c>
      <c r="G332" s="18"/>
      <c r="H332" s="17">
        <v>-359731</v>
      </c>
      <c r="I332" s="18"/>
      <c r="J332" s="18">
        <v>-430957</v>
      </c>
    </row>
    <row r="333" spans="2:10" ht="12.75">
      <c r="B333" s="2" t="s">
        <v>68</v>
      </c>
      <c r="D333" s="17">
        <v>-372638</v>
      </c>
      <c r="E333" s="18"/>
      <c r="F333" s="18">
        <v>-1949754</v>
      </c>
      <c r="G333" s="18"/>
      <c r="H333" s="17">
        <v>-361473</v>
      </c>
      <c r="I333" s="18"/>
      <c r="J333" s="18">
        <v>-1828805</v>
      </c>
    </row>
    <row r="334" spans="2:10" ht="12.75">
      <c r="B334" s="2" t="s">
        <v>82</v>
      </c>
      <c r="D334" s="17"/>
      <c r="E334" s="18"/>
      <c r="F334" s="18"/>
      <c r="G334" s="18"/>
      <c r="H334" s="17"/>
      <c r="I334" s="18"/>
      <c r="J334" s="18"/>
    </row>
    <row r="335" spans="2:10" ht="12.75">
      <c r="B335" s="2" t="s">
        <v>83</v>
      </c>
      <c r="D335" s="17">
        <v>-2012</v>
      </c>
      <c r="E335" s="18"/>
      <c r="F335" s="18">
        <v>-23152</v>
      </c>
      <c r="G335" s="18"/>
      <c r="H335" s="17">
        <v>-2012</v>
      </c>
      <c r="I335" s="18"/>
      <c r="J335" s="18">
        <v>-23152</v>
      </c>
    </row>
    <row r="336" spans="2:10" ht="12.75">
      <c r="B336" s="2" t="s">
        <v>485</v>
      </c>
      <c r="D336" s="17">
        <v>-23160</v>
      </c>
      <c r="E336" s="18"/>
      <c r="F336" s="18">
        <v>-65632</v>
      </c>
      <c r="G336" s="18"/>
      <c r="H336" s="17">
        <v>-23160</v>
      </c>
      <c r="I336" s="18"/>
      <c r="J336" s="18">
        <v>-65632</v>
      </c>
    </row>
    <row r="337" spans="2:10" ht="12.75">
      <c r="B337" s="2" t="s">
        <v>486</v>
      </c>
      <c r="D337" s="17">
        <v>5806</v>
      </c>
      <c r="E337" s="18"/>
      <c r="F337" s="18">
        <v>7289</v>
      </c>
      <c r="G337" s="18"/>
      <c r="H337" s="17">
        <v>12618</v>
      </c>
      <c r="I337" s="18"/>
      <c r="J337" s="18">
        <v>7237</v>
      </c>
    </row>
    <row r="338" spans="2:10" ht="12.75">
      <c r="B338" s="2" t="s">
        <v>70</v>
      </c>
      <c r="D338" s="17">
        <v>-2833</v>
      </c>
      <c r="E338" s="18"/>
      <c r="F338" s="18">
        <v>5453</v>
      </c>
      <c r="G338" s="18"/>
      <c r="H338" s="17">
        <v>2980</v>
      </c>
      <c r="I338" s="18"/>
      <c r="J338" s="18">
        <v>5765</v>
      </c>
    </row>
    <row r="339" spans="2:10" ht="13.5" thickBot="1">
      <c r="B339" s="2" t="s">
        <v>71</v>
      </c>
      <c r="D339" s="68">
        <f>SUM(D329:D338)</f>
        <v>3849818</v>
      </c>
      <c r="E339" s="18"/>
      <c r="F339" s="42">
        <f>SUM(F329:F338)</f>
        <v>3541718</v>
      </c>
      <c r="G339" s="18"/>
      <c r="H339" s="68">
        <f>SUM(H329:H338)</f>
        <v>3534555</v>
      </c>
      <c r="I339" s="18"/>
      <c r="J339" s="42">
        <f>SUM(J329:J338)</f>
        <v>3249740</v>
      </c>
    </row>
    <row r="340" ht="13.5" thickTop="1"/>
  </sheetData>
  <mergeCells count="31">
    <mergeCell ref="D305:F305"/>
    <mergeCell ref="H305:J305"/>
    <mergeCell ref="D324:F324"/>
    <mergeCell ref="H324:J324"/>
    <mergeCell ref="A273:J273"/>
    <mergeCell ref="A274:J274"/>
    <mergeCell ref="A275:J275"/>
    <mergeCell ref="D281:F281"/>
    <mergeCell ref="H281:J281"/>
    <mergeCell ref="A139:J139"/>
    <mergeCell ref="D145:F145"/>
    <mergeCell ref="H145:J145"/>
    <mergeCell ref="D212:F212"/>
    <mergeCell ref="H212:J212"/>
    <mergeCell ref="A205:J205"/>
    <mergeCell ref="A206:J206"/>
    <mergeCell ref="A207:J207"/>
    <mergeCell ref="D113:F113"/>
    <mergeCell ref="H113:J113"/>
    <mergeCell ref="A137:J137"/>
    <mergeCell ref="A138:J138"/>
    <mergeCell ref="A69:J69"/>
    <mergeCell ref="A70:J70"/>
    <mergeCell ref="A71:J71"/>
    <mergeCell ref="D77:F77"/>
    <mergeCell ref="H77:J77"/>
    <mergeCell ref="A1:J1"/>
    <mergeCell ref="A2:J2"/>
    <mergeCell ref="A3:J3"/>
    <mergeCell ref="D7:F7"/>
    <mergeCell ref="H7:J7"/>
  </mergeCells>
  <printOptions/>
  <pageMargins left="0.49" right="0.49" top="0.5905511811023623" bottom="0.3937007874015748" header="0.5118110236220472" footer="0.37"/>
  <pageSetup fitToHeight="9" horizontalDpi="600" verticalDpi="600" orientation="portrait" paperSize="9" scale="91" r:id="rId1"/>
  <rowBreaks count="4" manualBreakCount="4">
    <brk id="68" max="9" man="1"/>
    <brk id="136" max="9" man="1"/>
    <brk id="204" max="9" man="1"/>
    <brk id="272" max="9" man="1"/>
  </rowBreaks>
</worksheet>
</file>

<file path=xl/worksheets/sheet3.xml><?xml version="1.0" encoding="utf-8"?>
<worksheet xmlns="http://schemas.openxmlformats.org/spreadsheetml/2006/main" xmlns:r="http://schemas.openxmlformats.org/officeDocument/2006/relationships">
  <sheetPr>
    <tabColor indexed="11"/>
  </sheetPr>
  <dimension ref="A1:K89"/>
  <sheetViews>
    <sheetView view="pageBreakPreview" zoomScaleSheetLayoutView="100" workbookViewId="0" topLeftCell="A1">
      <selection activeCell="A3" sqref="A3:J3"/>
    </sheetView>
  </sheetViews>
  <sheetFormatPr defaultColWidth="9.140625" defaultRowHeight="12.75" customHeight="1"/>
  <cols>
    <col min="1" max="1" width="5.7109375" style="2" customWidth="1"/>
    <col min="2" max="2" width="2.0039062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1" width="17.00390625" style="2" customWidth="1"/>
    <col min="12" max="16384" width="9.140625" style="2" customWidth="1"/>
  </cols>
  <sheetData>
    <row r="1" spans="1:10" ht="12.75" customHeight="1">
      <c r="A1" s="160" t="s">
        <v>354</v>
      </c>
      <c r="B1" s="160"/>
      <c r="C1" s="160"/>
      <c r="D1" s="160"/>
      <c r="E1" s="160"/>
      <c r="F1" s="160"/>
      <c r="G1" s="160"/>
      <c r="H1" s="160"/>
      <c r="I1" s="160"/>
      <c r="J1" s="160"/>
    </row>
    <row r="2" spans="1:10" ht="12.75" customHeight="1">
      <c r="A2" s="160" t="s">
        <v>355</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84</v>
      </c>
      <c r="B5" s="5" t="s">
        <v>85</v>
      </c>
      <c r="C5" s="5"/>
    </row>
    <row r="6" spans="4:10" ht="12.75" customHeight="1">
      <c r="D6" s="160" t="s">
        <v>2</v>
      </c>
      <c r="E6" s="160"/>
      <c r="F6" s="160"/>
      <c r="G6" s="4"/>
      <c r="H6" s="160" t="s">
        <v>4</v>
      </c>
      <c r="I6" s="160"/>
      <c r="J6" s="160"/>
    </row>
    <row r="7" spans="4:10" ht="12.75" customHeight="1">
      <c r="D7" s="6" t="s">
        <v>571</v>
      </c>
      <c r="E7" s="6"/>
      <c r="F7" s="7" t="s">
        <v>357</v>
      </c>
      <c r="G7" s="7"/>
      <c r="H7" s="6" t="s">
        <v>571</v>
      </c>
      <c r="I7" s="6"/>
      <c r="J7" s="7" t="s">
        <v>357</v>
      </c>
    </row>
    <row r="8" spans="4:10" ht="12.75" customHeight="1">
      <c r="D8" s="4">
        <v>2005</v>
      </c>
      <c r="E8" s="4"/>
      <c r="F8" s="4">
        <v>2005</v>
      </c>
      <c r="G8" s="4"/>
      <c r="H8" s="4">
        <v>2005</v>
      </c>
      <c r="I8" s="4"/>
      <c r="J8" s="4">
        <v>2005</v>
      </c>
    </row>
    <row r="9" spans="4:10" ht="12.75" customHeight="1">
      <c r="D9" s="4" t="s">
        <v>3</v>
      </c>
      <c r="E9" s="4"/>
      <c r="F9" s="4" t="s">
        <v>3</v>
      </c>
      <c r="G9" s="4"/>
      <c r="H9" s="4" t="s">
        <v>3</v>
      </c>
      <c r="I9" s="4"/>
      <c r="J9" s="4" t="s">
        <v>3</v>
      </c>
    </row>
    <row r="11" spans="2:10" ht="12.75" customHeight="1">
      <c r="B11" s="2" t="s">
        <v>86</v>
      </c>
      <c r="D11" s="34">
        <v>712655</v>
      </c>
      <c r="E11" s="18"/>
      <c r="F11" s="18">
        <v>485023</v>
      </c>
      <c r="G11" s="18"/>
      <c r="H11" s="17">
        <v>567339</v>
      </c>
      <c r="I11" s="18"/>
      <c r="J11" s="18">
        <v>459627</v>
      </c>
    </row>
    <row r="12" spans="2:10" ht="12.75" customHeight="1">
      <c r="B12" s="2" t="s">
        <v>87</v>
      </c>
      <c r="D12" s="34">
        <v>1371147</v>
      </c>
      <c r="E12" s="18"/>
      <c r="F12" s="18">
        <v>1023970</v>
      </c>
      <c r="G12" s="18"/>
      <c r="H12" s="17">
        <f>748280+5791+972-69498</f>
        <v>685545</v>
      </c>
      <c r="I12" s="18"/>
      <c r="J12" s="18">
        <v>479448</v>
      </c>
    </row>
    <row r="13" spans="2:10" ht="12.75" customHeight="1">
      <c r="B13" s="2" t="s">
        <v>88</v>
      </c>
      <c r="D13" s="34">
        <v>104522</v>
      </c>
      <c r="E13" s="18"/>
      <c r="F13" s="18">
        <v>117266</v>
      </c>
      <c r="G13" s="18"/>
      <c r="H13" s="17">
        <v>39489</v>
      </c>
      <c r="I13" s="18"/>
      <c r="J13" s="18">
        <v>54524</v>
      </c>
    </row>
    <row r="14" spans="2:10" ht="12.75" customHeight="1">
      <c r="B14" s="2" t="s">
        <v>401</v>
      </c>
      <c r="D14" s="34">
        <v>17667</v>
      </c>
      <c r="E14" s="18"/>
      <c r="F14" s="18">
        <v>38074</v>
      </c>
      <c r="G14" s="18"/>
      <c r="H14" s="17">
        <v>0</v>
      </c>
      <c r="I14" s="18"/>
      <c r="J14" s="18">
        <v>0</v>
      </c>
    </row>
    <row r="15" spans="2:10" ht="12.75" customHeight="1">
      <c r="B15" s="2" t="s">
        <v>89</v>
      </c>
      <c r="D15" s="34">
        <v>69498</v>
      </c>
      <c r="E15" s="18"/>
      <c r="F15" s="18">
        <v>0</v>
      </c>
      <c r="G15" s="18"/>
      <c r="H15" s="17">
        <v>69498</v>
      </c>
      <c r="I15" s="18"/>
      <c r="J15" s="18">
        <v>0</v>
      </c>
    </row>
    <row r="16" spans="4:10" ht="12.75" customHeight="1" thickBot="1">
      <c r="D16" s="152">
        <f>SUM(D11:D15)</f>
        <v>2275489</v>
      </c>
      <c r="E16" s="18"/>
      <c r="F16" s="42">
        <f>SUM(F11:F15)</f>
        <v>1664333</v>
      </c>
      <c r="G16" s="18"/>
      <c r="H16" s="68">
        <f>SUM(H11:H15)</f>
        <v>1361871</v>
      </c>
      <c r="I16" s="18"/>
      <c r="J16" s="42">
        <f>SUM(J11:J15)</f>
        <v>993599</v>
      </c>
    </row>
    <row r="17" ht="12.75" customHeight="1" thickTop="1">
      <c r="D17" s="34"/>
    </row>
    <row r="18" spans="1:4" ht="12.75" customHeight="1">
      <c r="A18" s="4" t="s">
        <v>90</v>
      </c>
      <c r="B18" s="5" t="s">
        <v>91</v>
      </c>
      <c r="C18" s="5"/>
      <c r="D18" s="87"/>
    </row>
    <row r="19" spans="1:4" ht="12.75" customHeight="1">
      <c r="A19" s="4"/>
      <c r="B19" s="5"/>
      <c r="C19" s="5"/>
      <c r="D19" s="87"/>
    </row>
    <row r="20" spans="2:4" ht="12.75" customHeight="1">
      <c r="B20" s="2" t="s">
        <v>548</v>
      </c>
      <c r="D20" s="87"/>
    </row>
    <row r="21" spans="3:4" ht="12.75" customHeight="1">
      <c r="C21" s="2" t="s">
        <v>549</v>
      </c>
      <c r="D21" s="87"/>
    </row>
    <row r="22" spans="2:10" ht="12.75" customHeight="1">
      <c r="B22" s="12" t="s">
        <v>510</v>
      </c>
      <c r="C22" s="2" t="s">
        <v>321</v>
      </c>
      <c r="D22" s="34">
        <v>80473488</v>
      </c>
      <c r="E22" s="18"/>
      <c r="F22" s="18">
        <v>78743307</v>
      </c>
      <c r="G22" s="18"/>
      <c r="H22" s="34">
        <v>68812055</v>
      </c>
      <c r="I22" s="18"/>
      <c r="J22" s="18">
        <v>66983183</v>
      </c>
    </row>
    <row r="23" spans="2:10" ht="12.75" customHeight="1">
      <c r="B23" s="12" t="s">
        <v>510</v>
      </c>
      <c r="C23" s="2" t="s">
        <v>322</v>
      </c>
      <c r="D23" s="34">
        <v>3003338</v>
      </c>
      <c r="E23" s="18"/>
      <c r="F23" s="18">
        <v>3373895</v>
      </c>
      <c r="G23" s="18"/>
      <c r="H23" s="34">
        <v>2775465</v>
      </c>
      <c r="I23" s="18"/>
      <c r="J23" s="18">
        <v>3157274</v>
      </c>
    </row>
    <row r="24" spans="2:10" ht="12.75" customHeight="1">
      <c r="B24" s="2" t="s">
        <v>250</v>
      </c>
      <c r="D24" s="34">
        <v>23539008</v>
      </c>
      <c r="E24" s="18"/>
      <c r="F24" s="18">
        <v>22947897</v>
      </c>
      <c r="G24" s="18"/>
      <c r="H24" s="17">
        <v>23302333</v>
      </c>
      <c r="I24" s="18"/>
      <c r="J24" s="18">
        <v>22697326</v>
      </c>
    </row>
    <row r="25" spans="2:10" ht="12.75" customHeight="1">
      <c r="B25" s="2" t="s">
        <v>249</v>
      </c>
      <c r="D25" s="34">
        <v>25372277</v>
      </c>
      <c r="E25" s="18"/>
      <c r="F25" s="18">
        <v>26002946</v>
      </c>
      <c r="G25" s="18"/>
      <c r="H25" s="17">
        <v>26106270</v>
      </c>
      <c r="I25" s="18"/>
      <c r="J25" s="18">
        <v>25437930</v>
      </c>
    </row>
    <row r="26" spans="4:10" ht="12.75" customHeight="1" thickBot="1">
      <c r="D26" s="152">
        <f>SUM(D20:D25)</f>
        <v>132388111</v>
      </c>
      <c r="E26" s="18"/>
      <c r="F26" s="42">
        <f>SUM(F20:F25)</f>
        <v>131068045</v>
      </c>
      <c r="G26" s="18"/>
      <c r="H26" s="68">
        <f>SUM(H20:H25)</f>
        <v>120996123</v>
      </c>
      <c r="I26" s="18"/>
      <c r="J26" s="42">
        <f>SUM(J20:J25)</f>
        <v>118275713</v>
      </c>
    </row>
    <row r="27" spans="1:4" ht="12.75" customHeight="1" thickTop="1">
      <c r="A27" s="4"/>
      <c r="B27" s="5"/>
      <c r="C27" s="5"/>
      <c r="D27" s="87"/>
    </row>
    <row r="28" spans="2:4" ht="12.75" customHeight="1">
      <c r="B28" s="3" t="s">
        <v>28</v>
      </c>
      <c r="C28" s="3"/>
      <c r="D28" s="87"/>
    </row>
    <row r="29" spans="2:10" ht="12.75" customHeight="1">
      <c r="B29" s="2" t="s">
        <v>34</v>
      </c>
      <c r="D29" s="34">
        <v>6248216</v>
      </c>
      <c r="E29" s="18"/>
      <c r="F29" s="18">
        <v>8147680</v>
      </c>
      <c r="G29" s="18"/>
      <c r="H29" s="34">
        <v>5929259</v>
      </c>
      <c r="I29" s="18"/>
      <c r="J29" s="18">
        <v>5064055</v>
      </c>
    </row>
    <row r="30" spans="2:10" ht="12.75" customHeight="1">
      <c r="B30" s="2" t="s">
        <v>92</v>
      </c>
      <c r="D30" s="34">
        <v>55745928</v>
      </c>
      <c r="E30" s="18"/>
      <c r="F30" s="18">
        <v>52297166</v>
      </c>
      <c r="G30" s="18"/>
      <c r="H30" s="34">
        <v>45852601</v>
      </c>
      <c r="I30" s="18"/>
      <c r="J30" s="18">
        <v>43737516</v>
      </c>
    </row>
    <row r="31" spans="2:10" ht="12.75" customHeight="1">
      <c r="B31" s="2" t="s">
        <v>35</v>
      </c>
      <c r="D31" s="34">
        <v>64935858</v>
      </c>
      <c r="E31" s="18"/>
      <c r="F31" s="18">
        <v>63788782</v>
      </c>
      <c r="G31" s="18"/>
      <c r="H31" s="34">
        <v>64980325</v>
      </c>
      <c r="I31" s="18"/>
      <c r="J31" s="18">
        <v>63411919</v>
      </c>
    </row>
    <row r="32" spans="2:10" ht="12.75" customHeight="1">
      <c r="B32" s="2" t="s">
        <v>60</v>
      </c>
      <c r="D32" s="34">
        <v>5458109</v>
      </c>
      <c r="E32" s="18"/>
      <c r="F32" s="18">
        <v>6834417</v>
      </c>
      <c r="G32" s="18"/>
      <c r="H32" s="34">
        <v>4233938</v>
      </c>
      <c r="I32" s="18"/>
      <c r="J32" s="18">
        <v>6062223</v>
      </c>
    </row>
    <row r="33" spans="4:10" ht="12.75" customHeight="1" thickBot="1">
      <c r="D33" s="152">
        <f>SUM(D29:D32)</f>
        <v>132388111</v>
      </c>
      <c r="E33" s="18"/>
      <c r="F33" s="42">
        <f>SUM(F29:F32)</f>
        <v>131068045</v>
      </c>
      <c r="G33" s="18"/>
      <c r="H33" s="152">
        <f>SUM(H29:H32)</f>
        <v>120996123</v>
      </c>
      <c r="I33" s="18"/>
      <c r="J33" s="42">
        <f>SUM(J29:J32)</f>
        <v>118275713</v>
      </c>
    </row>
    <row r="34" ht="12.75" customHeight="1" thickTop="1">
      <c r="D34" s="87"/>
    </row>
    <row r="35" spans="1:4" ht="12.75" customHeight="1">
      <c r="A35" s="4" t="s">
        <v>93</v>
      </c>
      <c r="B35" s="5" t="s">
        <v>515</v>
      </c>
      <c r="D35" s="87"/>
    </row>
    <row r="36" spans="1:4" ht="12.75" customHeight="1">
      <c r="A36" s="4"/>
      <c r="B36" s="5"/>
      <c r="C36" s="5" t="s">
        <v>516</v>
      </c>
      <c r="D36" s="87"/>
    </row>
    <row r="37" ht="12.75" customHeight="1">
      <c r="D37" s="87"/>
    </row>
    <row r="38" spans="2:10" ht="12.75" customHeight="1">
      <c r="B38" s="2" t="s">
        <v>94</v>
      </c>
      <c r="C38" s="18"/>
      <c r="D38" s="34">
        <v>14298267</v>
      </c>
      <c r="F38" s="18">
        <v>13258419</v>
      </c>
      <c r="H38" s="17">
        <v>17011278</v>
      </c>
      <c r="J38" s="18">
        <v>15804783</v>
      </c>
    </row>
    <row r="39" spans="2:10" ht="12.75" customHeight="1">
      <c r="B39" s="2" t="s">
        <v>95</v>
      </c>
      <c r="C39" s="18"/>
      <c r="D39" s="34">
        <v>68523</v>
      </c>
      <c r="F39" s="18">
        <v>303427</v>
      </c>
      <c r="H39" s="17">
        <v>68523</v>
      </c>
      <c r="J39" s="18">
        <v>54113</v>
      </c>
    </row>
    <row r="40" spans="2:10" ht="12.75" customHeight="1">
      <c r="B40" s="2" t="s">
        <v>96</v>
      </c>
      <c r="C40" s="18"/>
      <c r="D40" s="34">
        <v>96030</v>
      </c>
      <c r="F40" s="18">
        <v>9998</v>
      </c>
      <c r="H40" s="17">
        <v>96030</v>
      </c>
      <c r="J40" s="18">
        <v>9998</v>
      </c>
    </row>
    <row r="41" spans="2:10" ht="12.75" customHeight="1">
      <c r="B41" s="2" t="s">
        <v>402</v>
      </c>
      <c r="C41" s="18"/>
      <c r="D41" s="34">
        <v>109600</v>
      </c>
      <c r="F41" s="18">
        <v>94600</v>
      </c>
      <c r="H41" s="17">
        <v>109600</v>
      </c>
      <c r="J41" s="18">
        <v>94600</v>
      </c>
    </row>
    <row r="42" spans="2:10" ht="12.75" customHeight="1">
      <c r="B42" s="2" t="s">
        <v>97</v>
      </c>
      <c r="C42" s="18"/>
      <c r="D42" s="34">
        <v>4329875</v>
      </c>
      <c r="F42" s="18">
        <v>4694738</v>
      </c>
      <c r="H42" s="17">
        <v>3946618</v>
      </c>
      <c r="J42" s="18">
        <v>3910700</v>
      </c>
    </row>
    <row r="43" spans="4:10" ht="12.75" customHeight="1" thickBot="1">
      <c r="D43" s="152">
        <f>SUM(D38:D42)</f>
        <v>18902295</v>
      </c>
      <c r="E43" s="18"/>
      <c r="F43" s="42">
        <f>SUM(F38:F42)</f>
        <v>18361182</v>
      </c>
      <c r="G43" s="18"/>
      <c r="H43" s="68">
        <f>SUM(H38:H42)</f>
        <v>21232049</v>
      </c>
      <c r="I43" s="18"/>
      <c r="J43" s="42">
        <f>SUM(J38:J42)</f>
        <v>19874194</v>
      </c>
    </row>
    <row r="44" ht="12.75" customHeight="1" thickTop="1">
      <c r="D44" s="87"/>
    </row>
    <row r="45" spans="2:4" ht="12.75" customHeight="1">
      <c r="B45" s="2" t="s">
        <v>511</v>
      </c>
      <c r="D45" s="87"/>
    </row>
    <row r="46" spans="3:10" ht="12.75" customHeight="1">
      <c r="C46" s="2" t="s">
        <v>512</v>
      </c>
      <c r="D46" s="34"/>
      <c r="E46" s="18"/>
      <c r="F46" s="18"/>
      <c r="G46" s="18"/>
      <c r="H46" s="17"/>
      <c r="I46" s="18"/>
      <c r="J46" s="18"/>
    </row>
    <row r="47" spans="3:10" ht="12.75" customHeight="1">
      <c r="C47" s="13" t="s">
        <v>513</v>
      </c>
      <c r="D47" s="34">
        <v>14584118</v>
      </c>
      <c r="E47" s="18"/>
      <c r="F47" s="18">
        <v>14644226</v>
      </c>
      <c r="G47" s="18"/>
      <c r="H47" s="34">
        <v>17330042</v>
      </c>
      <c r="I47" s="18"/>
      <c r="J47" s="18">
        <v>16157238</v>
      </c>
    </row>
    <row r="48" spans="3:10" ht="12.75" customHeight="1">
      <c r="C48" s="13" t="s">
        <v>514</v>
      </c>
      <c r="D48" s="34">
        <v>4318177</v>
      </c>
      <c r="E48" s="18"/>
      <c r="F48" s="18">
        <v>3716956</v>
      </c>
      <c r="G48" s="18"/>
      <c r="H48" s="34">
        <v>3902007</v>
      </c>
      <c r="I48" s="18"/>
      <c r="J48" s="18">
        <v>3716956</v>
      </c>
    </row>
    <row r="49" spans="4:10" ht="12.75" customHeight="1" thickBot="1">
      <c r="D49" s="152">
        <f>SUM(D46:D48)</f>
        <v>18902295</v>
      </c>
      <c r="E49" s="18"/>
      <c r="F49" s="42">
        <f>SUM(F46:F48)</f>
        <v>18361182</v>
      </c>
      <c r="G49" s="18"/>
      <c r="H49" s="152">
        <f>SUM(H46:H48)</f>
        <v>21232049</v>
      </c>
      <c r="I49" s="18"/>
      <c r="J49" s="42">
        <f>SUM(J46:J48)</f>
        <v>19874194</v>
      </c>
    </row>
    <row r="50" ht="12.75" customHeight="1" thickTop="1"/>
    <row r="51" ht="12.75" customHeight="1">
      <c r="B51" s="2" t="s">
        <v>518</v>
      </c>
    </row>
    <row r="52" ht="12.75" customHeight="1">
      <c r="C52" s="2" t="s">
        <v>519</v>
      </c>
    </row>
    <row r="53" spans="3:10" ht="15.75">
      <c r="C53" s="13" t="s">
        <v>522</v>
      </c>
      <c r="D53" s="158">
        <v>610000</v>
      </c>
      <c r="E53" s="18"/>
      <c r="F53" s="82" t="s">
        <v>520</v>
      </c>
      <c r="G53" s="18"/>
      <c r="H53" s="158">
        <v>610000</v>
      </c>
      <c r="I53" s="18"/>
      <c r="J53" s="82" t="s">
        <v>520</v>
      </c>
    </row>
    <row r="54" spans="3:10" ht="16.5" thickBot="1">
      <c r="C54" s="13" t="s">
        <v>517</v>
      </c>
      <c r="D54" s="150" t="s">
        <v>620</v>
      </c>
      <c r="E54" s="35"/>
      <c r="F54" s="83" t="s">
        <v>521</v>
      </c>
      <c r="G54" s="35"/>
      <c r="H54" s="150" t="s">
        <v>620</v>
      </c>
      <c r="I54" s="18"/>
      <c r="J54" s="83" t="s">
        <v>521</v>
      </c>
    </row>
    <row r="55" ht="12.75" customHeight="1" thickTop="1"/>
    <row r="56" spans="2:11" ht="15.75">
      <c r="B56" s="154" t="s">
        <v>612</v>
      </c>
      <c r="C56" s="151"/>
      <c r="K56" s="156"/>
    </row>
    <row r="57" spans="2:11" ht="15.75">
      <c r="B57" s="154" t="s">
        <v>613</v>
      </c>
      <c r="C57" s="151"/>
      <c r="K57" s="156"/>
    </row>
    <row r="58" spans="2:11" ht="12.75" customHeight="1">
      <c r="B58" s="81"/>
      <c r="K58" s="157"/>
    </row>
    <row r="59" ht="12.75" customHeight="1">
      <c r="B59" s="81"/>
    </row>
    <row r="60" ht="12.75" customHeight="1">
      <c r="B60" s="81"/>
    </row>
    <row r="61" ht="12.75" customHeight="1">
      <c r="B61" s="81"/>
    </row>
    <row r="62" ht="12.75" customHeight="1">
      <c r="B62" s="81"/>
    </row>
    <row r="63" ht="12.75" customHeight="1">
      <c r="B63" s="81"/>
    </row>
    <row r="64" ht="12.75" customHeight="1">
      <c r="B64" s="81"/>
    </row>
    <row r="65" ht="12.75" customHeight="1">
      <c r="B65" s="81"/>
    </row>
    <row r="66" ht="12.75" customHeight="1">
      <c r="B66" s="81"/>
    </row>
    <row r="68" spans="1:10" ht="12.75" customHeight="1">
      <c r="A68" s="160" t="s">
        <v>354</v>
      </c>
      <c r="B68" s="160"/>
      <c r="C68" s="160"/>
      <c r="D68" s="160"/>
      <c r="E68" s="160"/>
      <c r="F68" s="160"/>
      <c r="G68" s="160"/>
      <c r="H68" s="160"/>
      <c r="I68" s="160"/>
      <c r="J68" s="160"/>
    </row>
    <row r="69" spans="1:10" ht="12.75" customHeight="1">
      <c r="A69" s="160" t="s">
        <v>355</v>
      </c>
      <c r="B69" s="160"/>
      <c r="C69" s="160"/>
      <c r="D69" s="160"/>
      <c r="E69" s="160"/>
      <c r="F69" s="160"/>
      <c r="G69" s="160"/>
      <c r="H69" s="160"/>
      <c r="I69" s="160"/>
      <c r="J69" s="160"/>
    </row>
    <row r="70" spans="1:10" ht="12.75" customHeight="1">
      <c r="A70" s="160" t="s">
        <v>0</v>
      </c>
      <c r="B70" s="160"/>
      <c r="C70" s="160"/>
      <c r="D70" s="160"/>
      <c r="E70" s="160"/>
      <c r="F70" s="160"/>
      <c r="G70" s="160"/>
      <c r="H70" s="160"/>
      <c r="I70" s="160"/>
      <c r="J70" s="160"/>
    </row>
    <row r="73" spans="1:2" ht="12.75" customHeight="1">
      <c r="A73" s="4" t="s">
        <v>98</v>
      </c>
      <c r="B73" s="5" t="s">
        <v>99</v>
      </c>
    </row>
    <row r="74" spans="1:2" ht="12.75" customHeight="1">
      <c r="A74" s="4"/>
      <c r="B74" s="5"/>
    </row>
    <row r="75" spans="4:10" ht="12.75" customHeight="1">
      <c r="D75" s="160" t="s">
        <v>2</v>
      </c>
      <c r="E75" s="160"/>
      <c r="F75" s="160"/>
      <c r="G75" s="4"/>
      <c r="H75" s="160" t="s">
        <v>4</v>
      </c>
      <c r="I75" s="160"/>
      <c r="J75" s="160"/>
    </row>
    <row r="76" spans="4:10" ht="12.75" customHeight="1">
      <c r="D76" s="6" t="s">
        <v>571</v>
      </c>
      <c r="E76" s="6"/>
      <c r="F76" s="7" t="s">
        <v>357</v>
      </c>
      <c r="G76" s="7"/>
      <c r="H76" s="6" t="s">
        <v>571</v>
      </c>
      <c r="I76" s="6"/>
      <c r="J76" s="7" t="s">
        <v>357</v>
      </c>
    </row>
    <row r="77" spans="4:10" ht="12.75" customHeight="1">
      <c r="D77" s="4">
        <v>2005</v>
      </c>
      <c r="E77" s="4"/>
      <c r="F77" s="4">
        <v>2005</v>
      </c>
      <c r="G77" s="4"/>
      <c r="H77" s="4">
        <v>2005</v>
      </c>
      <c r="I77" s="4"/>
      <c r="J77" s="4">
        <v>2005</v>
      </c>
    </row>
    <row r="78" spans="4:10" ht="12.75" customHeight="1">
      <c r="D78" s="4" t="s">
        <v>3</v>
      </c>
      <c r="E78" s="4"/>
      <c r="F78" s="4" t="s">
        <v>3</v>
      </c>
      <c r="G78" s="4"/>
      <c r="H78" s="4" t="s">
        <v>3</v>
      </c>
      <c r="I78" s="4"/>
      <c r="J78" s="4" t="s">
        <v>3</v>
      </c>
    </row>
    <row r="80" spans="2:10" ht="12.75" customHeight="1">
      <c r="B80" s="2" t="s">
        <v>100</v>
      </c>
      <c r="D80" s="69">
        <v>800702</v>
      </c>
      <c r="E80" s="18"/>
      <c r="F80" s="18">
        <v>726507</v>
      </c>
      <c r="G80" s="18"/>
      <c r="H80" s="17">
        <v>775380</v>
      </c>
      <c r="I80" s="18"/>
      <c r="J80" s="18">
        <v>710358</v>
      </c>
    </row>
    <row r="81" spans="2:10" ht="12.75" customHeight="1">
      <c r="B81" s="2" t="s">
        <v>403</v>
      </c>
      <c r="D81" s="69">
        <v>426304</v>
      </c>
      <c r="E81" s="18"/>
      <c r="F81" s="18">
        <v>191190</v>
      </c>
      <c r="G81" s="18"/>
      <c r="H81" s="17">
        <v>0</v>
      </c>
      <c r="I81" s="18"/>
      <c r="J81" s="18">
        <v>0</v>
      </c>
    </row>
    <row r="82" spans="2:10" ht="12.75" customHeight="1">
      <c r="B82" s="2" t="s">
        <v>404</v>
      </c>
      <c r="D82" s="69">
        <v>270600</v>
      </c>
      <c r="E82" s="18"/>
      <c r="F82" s="18">
        <v>109969</v>
      </c>
      <c r="G82" s="18"/>
      <c r="H82" s="17">
        <v>0</v>
      </c>
      <c r="I82" s="18"/>
      <c r="J82" s="18">
        <v>0</v>
      </c>
    </row>
    <row r="83" spans="2:10" ht="12.75" customHeight="1">
      <c r="B83" s="2" t="s">
        <v>405</v>
      </c>
      <c r="D83" s="69">
        <v>7208</v>
      </c>
      <c r="E83" s="18"/>
      <c r="F83" s="18">
        <v>7208</v>
      </c>
      <c r="G83" s="18"/>
      <c r="H83" s="17">
        <v>0</v>
      </c>
      <c r="I83" s="18"/>
      <c r="J83" s="18">
        <v>0</v>
      </c>
    </row>
    <row r="84" spans="2:10" ht="12.75" customHeight="1">
      <c r="B84" s="2" t="s">
        <v>101</v>
      </c>
      <c r="D84" s="69">
        <v>219506</v>
      </c>
      <c r="E84" s="18"/>
      <c r="F84" s="18">
        <v>250839</v>
      </c>
      <c r="G84" s="18"/>
      <c r="H84" s="17">
        <v>211339</v>
      </c>
      <c r="I84" s="18"/>
      <c r="J84" s="18">
        <v>238604</v>
      </c>
    </row>
    <row r="85" spans="2:10" ht="12.75" customHeight="1">
      <c r="B85" s="2" t="s">
        <v>406</v>
      </c>
      <c r="D85" s="69">
        <v>617056</v>
      </c>
      <c r="E85" s="18"/>
      <c r="F85" s="18">
        <v>421271</v>
      </c>
      <c r="G85" s="18"/>
      <c r="H85" s="17">
        <v>498034</v>
      </c>
      <c r="I85" s="18"/>
      <c r="J85" s="18">
        <v>518443</v>
      </c>
    </row>
    <row r="86" spans="2:10" ht="12.75" customHeight="1">
      <c r="B86" s="2" t="s">
        <v>407</v>
      </c>
      <c r="D86" s="69">
        <v>335314</v>
      </c>
      <c r="E86" s="18"/>
      <c r="F86" s="18">
        <v>115183</v>
      </c>
      <c r="G86" s="18"/>
      <c r="H86" s="17">
        <v>0</v>
      </c>
      <c r="I86" s="18"/>
      <c r="J86" s="18">
        <v>0</v>
      </c>
    </row>
    <row r="87" spans="2:10" ht="12.75" customHeight="1">
      <c r="B87" s="2" t="s">
        <v>408</v>
      </c>
      <c r="D87" s="69">
        <v>1201988</v>
      </c>
      <c r="E87" s="18"/>
      <c r="F87" s="18">
        <v>1307975</v>
      </c>
      <c r="G87" s="18"/>
      <c r="H87" s="17">
        <v>1812531</v>
      </c>
      <c r="I87" s="18"/>
      <c r="J87" s="18">
        <v>1672998</v>
      </c>
    </row>
    <row r="88" spans="2:10" ht="12.75" customHeight="1">
      <c r="B88" s="2" t="s">
        <v>89</v>
      </c>
      <c r="D88" s="69">
        <v>138803</v>
      </c>
      <c r="E88" s="18"/>
      <c r="F88" s="18">
        <v>0</v>
      </c>
      <c r="G88" s="18"/>
      <c r="H88" s="17">
        <v>140635</v>
      </c>
      <c r="I88" s="18"/>
      <c r="J88" s="18">
        <v>0</v>
      </c>
    </row>
    <row r="89" spans="4:10" ht="12.75" customHeight="1" thickBot="1">
      <c r="D89" s="152">
        <f>SUM(D80:D88)</f>
        <v>4017481</v>
      </c>
      <c r="E89" s="18"/>
      <c r="F89" s="42">
        <f>SUM(F80:F88)</f>
        <v>3130142</v>
      </c>
      <c r="G89" s="18"/>
      <c r="H89" s="68">
        <f>SUM(H80:H88)</f>
        <v>3437919</v>
      </c>
      <c r="I89" s="18"/>
      <c r="J89" s="42">
        <f>SUM(J80:J88)</f>
        <v>3140403</v>
      </c>
    </row>
    <row r="90" ht="12.75" customHeight="1" thickTop="1"/>
  </sheetData>
  <mergeCells count="10">
    <mergeCell ref="A1:J1"/>
    <mergeCell ref="A2:J2"/>
    <mergeCell ref="A3:J3"/>
    <mergeCell ref="D6:F6"/>
    <mergeCell ref="H6:J6"/>
    <mergeCell ref="A68:J68"/>
    <mergeCell ref="A69:J69"/>
    <mergeCell ref="A70:J70"/>
    <mergeCell ref="D75:F75"/>
    <mergeCell ref="H75:J75"/>
  </mergeCells>
  <printOptions/>
  <pageMargins left="0.47" right="0.49" top="0.5118110236220472" bottom="0.3937007874015748" header="0.4330708661417323" footer="0.3937007874015748"/>
  <pageSetup fitToHeight="3" horizontalDpi="600" verticalDpi="600" orientation="portrait" paperSize="9" scale="91" r:id="rId1"/>
  <rowBreaks count="1" manualBreakCount="1">
    <brk id="67" max="255" man="1"/>
  </rowBreaks>
</worksheet>
</file>

<file path=xl/worksheets/sheet4.xml><?xml version="1.0" encoding="utf-8"?>
<worksheet xmlns="http://schemas.openxmlformats.org/spreadsheetml/2006/main" xmlns:r="http://schemas.openxmlformats.org/officeDocument/2006/relationships">
  <sheetPr>
    <tabColor indexed="11"/>
  </sheetPr>
  <dimension ref="A1:J65"/>
  <sheetViews>
    <sheetView view="pageBreakPreview" zoomScaleSheetLayoutView="100" workbookViewId="0" topLeftCell="A1">
      <selection activeCell="D9" sqref="D9"/>
    </sheetView>
  </sheetViews>
  <sheetFormatPr defaultColWidth="9.140625" defaultRowHeight="12.75" customHeight="1"/>
  <cols>
    <col min="1" max="1" width="5.7109375" style="2" customWidth="1"/>
    <col min="2" max="2" width="2.00390625" style="2" customWidth="1"/>
    <col min="3" max="3" width="37.2812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60" t="s">
        <v>354</v>
      </c>
      <c r="B1" s="160"/>
      <c r="C1" s="160"/>
      <c r="D1" s="160"/>
      <c r="E1" s="160"/>
      <c r="F1" s="160"/>
      <c r="G1" s="160"/>
      <c r="H1" s="160"/>
      <c r="I1" s="160"/>
      <c r="J1" s="160"/>
    </row>
    <row r="2" spans="1:10" ht="12.75" customHeight="1">
      <c r="A2" s="160" t="s">
        <v>355</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102</v>
      </c>
      <c r="B5" s="5" t="s">
        <v>103</v>
      </c>
      <c r="C5" s="5"/>
    </row>
    <row r="7" spans="4:10" ht="12.75" customHeight="1">
      <c r="D7" s="160" t="s">
        <v>577</v>
      </c>
      <c r="E7" s="160"/>
      <c r="F7" s="160"/>
      <c r="G7" s="4"/>
      <c r="H7" s="160" t="s">
        <v>576</v>
      </c>
      <c r="I7" s="160"/>
      <c r="J7" s="160"/>
    </row>
    <row r="8" spans="4:10" ht="12.75" customHeight="1">
      <c r="D8" s="6" t="s">
        <v>571</v>
      </c>
      <c r="E8" s="6"/>
      <c r="F8" s="6" t="s">
        <v>571</v>
      </c>
      <c r="G8" s="7"/>
      <c r="H8" s="6" t="s">
        <v>571</v>
      </c>
      <c r="I8" s="6"/>
      <c r="J8" s="6" t="s">
        <v>571</v>
      </c>
    </row>
    <row r="9" spans="4:10" ht="12.75" customHeight="1">
      <c r="D9" s="4">
        <v>2005</v>
      </c>
      <c r="E9" s="4"/>
      <c r="F9" s="4">
        <v>2004</v>
      </c>
      <c r="G9" s="4"/>
      <c r="H9" s="4">
        <v>2005</v>
      </c>
      <c r="I9" s="4"/>
      <c r="J9" s="4">
        <v>2004</v>
      </c>
    </row>
    <row r="10" spans="4:10" ht="12.75" customHeight="1">
      <c r="D10" s="4" t="s">
        <v>3</v>
      </c>
      <c r="E10" s="4"/>
      <c r="F10" s="4" t="s">
        <v>3</v>
      </c>
      <c r="G10" s="4"/>
      <c r="H10" s="4" t="s">
        <v>3</v>
      </c>
      <c r="I10" s="4"/>
      <c r="J10" s="4" t="s">
        <v>3</v>
      </c>
    </row>
    <row r="11" spans="2:3" ht="12.75" customHeight="1">
      <c r="B11" s="10" t="s">
        <v>2</v>
      </c>
      <c r="C11" s="10"/>
    </row>
    <row r="12" spans="2:10" ht="12.75" customHeight="1">
      <c r="B12" s="2" t="s">
        <v>104</v>
      </c>
      <c r="D12" s="17"/>
      <c r="E12" s="18"/>
      <c r="F12" s="18"/>
      <c r="G12" s="18"/>
      <c r="H12" s="17"/>
      <c r="I12" s="18"/>
      <c r="J12" s="18"/>
    </row>
    <row r="13" spans="2:10" ht="12.75" customHeight="1">
      <c r="B13" s="2" t="s">
        <v>105</v>
      </c>
      <c r="D13" s="17"/>
      <c r="E13" s="18"/>
      <c r="F13" s="18"/>
      <c r="G13" s="18"/>
      <c r="H13" s="17"/>
      <c r="I13" s="18"/>
      <c r="J13" s="18"/>
    </row>
    <row r="14" spans="3:10" ht="12.75" customHeight="1">
      <c r="C14" s="2" t="s">
        <v>275</v>
      </c>
      <c r="D14" s="34">
        <v>1754732</v>
      </c>
      <c r="E14" s="18"/>
      <c r="F14" s="35">
        <v>1343548</v>
      </c>
      <c r="G14" s="18"/>
      <c r="H14" s="17">
        <v>3157544</v>
      </c>
      <c r="I14" s="18"/>
      <c r="J14" s="35">
        <v>2599444</v>
      </c>
    </row>
    <row r="15" spans="2:10" ht="12.75" customHeight="1">
      <c r="B15" s="2" t="s">
        <v>106</v>
      </c>
      <c r="D15" s="34">
        <v>91254</v>
      </c>
      <c r="E15" s="18"/>
      <c r="F15" s="35">
        <v>86674</v>
      </c>
      <c r="G15" s="18"/>
      <c r="H15" s="17">
        <v>175670</v>
      </c>
      <c r="I15" s="18"/>
      <c r="J15" s="35">
        <v>197525</v>
      </c>
    </row>
    <row r="16" spans="2:10" ht="12.75" customHeight="1">
      <c r="B16" s="2" t="s">
        <v>107</v>
      </c>
      <c r="D16" s="34"/>
      <c r="E16" s="18"/>
      <c r="F16" s="35"/>
      <c r="G16" s="18"/>
      <c r="H16" s="17"/>
      <c r="I16" s="18"/>
      <c r="J16" s="35"/>
    </row>
    <row r="17" spans="3:10" ht="12.75" customHeight="1">
      <c r="C17" s="2" t="s">
        <v>276</v>
      </c>
      <c r="D17" s="34">
        <v>271986</v>
      </c>
      <c r="E17" s="18"/>
      <c r="F17" s="35">
        <v>249581</v>
      </c>
      <c r="G17" s="18"/>
      <c r="H17" s="17">
        <v>564988</v>
      </c>
      <c r="I17" s="18"/>
      <c r="J17" s="35">
        <v>503735</v>
      </c>
    </row>
    <row r="18" spans="2:10" ht="12.75" customHeight="1">
      <c r="B18" s="2" t="s">
        <v>414</v>
      </c>
      <c r="D18" s="34">
        <v>34930</v>
      </c>
      <c r="E18" s="18"/>
      <c r="F18" s="35">
        <v>20339</v>
      </c>
      <c r="G18" s="18"/>
      <c r="H18" s="17">
        <v>76752</v>
      </c>
      <c r="I18" s="18"/>
      <c r="J18" s="35">
        <v>41098</v>
      </c>
    </row>
    <row r="19" spans="2:10" ht="12.75" customHeight="1">
      <c r="B19" s="2" t="s">
        <v>415</v>
      </c>
      <c r="D19" s="34">
        <v>268630</v>
      </c>
      <c r="E19" s="18"/>
      <c r="F19" s="35">
        <v>270662</v>
      </c>
      <c r="G19" s="18"/>
      <c r="H19" s="17">
        <v>522073</v>
      </c>
      <c r="I19" s="18"/>
      <c r="J19" s="35">
        <v>540798</v>
      </c>
    </row>
    <row r="20" spans="2:10" ht="12.75" customHeight="1">
      <c r="B20" s="2" t="s">
        <v>108</v>
      </c>
      <c r="D20" s="34">
        <v>6894</v>
      </c>
      <c r="E20" s="18"/>
      <c r="F20" s="35">
        <v>0</v>
      </c>
      <c r="G20" s="18"/>
      <c r="H20" s="17">
        <v>16009</v>
      </c>
      <c r="I20" s="18"/>
      <c r="J20" s="35">
        <v>0</v>
      </c>
    </row>
    <row r="21" spans="2:10" ht="12.75" customHeight="1">
      <c r="B21" s="2" t="s">
        <v>60</v>
      </c>
      <c r="D21" s="115">
        <v>0</v>
      </c>
      <c r="E21" s="18"/>
      <c r="F21" s="109">
        <v>8660</v>
      </c>
      <c r="G21" s="18"/>
      <c r="H21" s="27">
        <v>0</v>
      </c>
      <c r="I21" s="18"/>
      <c r="J21" s="109">
        <v>8660</v>
      </c>
    </row>
    <row r="22" spans="4:10" ht="12.75" customHeight="1">
      <c r="D22" s="17">
        <f>SUM(D12:D21)</f>
        <v>2428426</v>
      </c>
      <c r="E22" s="18"/>
      <c r="F22" s="35">
        <f>SUM(F12:F21)</f>
        <v>1979464</v>
      </c>
      <c r="G22" s="18"/>
      <c r="H22" s="17">
        <f>SUM(H12:H21)</f>
        <v>4513036</v>
      </c>
      <c r="I22" s="18"/>
      <c r="J22" s="35">
        <f>SUM(J12:J21)</f>
        <v>3891260</v>
      </c>
    </row>
    <row r="23" spans="2:10" ht="12.75" customHeight="1">
      <c r="B23" s="2" t="s">
        <v>109</v>
      </c>
      <c r="D23" s="17"/>
      <c r="E23" s="18"/>
      <c r="F23" s="35"/>
      <c r="G23" s="18"/>
      <c r="H23" s="17"/>
      <c r="I23" s="18"/>
      <c r="J23" s="35"/>
    </row>
    <row r="24" spans="3:10" ht="12.75" customHeight="1">
      <c r="C24" s="2" t="s">
        <v>277</v>
      </c>
      <c r="D24" s="34">
        <v>-14363</v>
      </c>
      <c r="E24" s="18"/>
      <c r="F24" s="35">
        <v>-22227</v>
      </c>
      <c r="G24" s="18"/>
      <c r="H24" s="17">
        <v>-20710</v>
      </c>
      <c r="I24" s="18"/>
      <c r="J24" s="35">
        <v>-42620</v>
      </c>
    </row>
    <row r="25" spans="2:10" ht="12.75" customHeight="1">
      <c r="B25" s="2" t="s">
        <v>110</v>
      </c>
      <c r="D25" s="34">
        <v>-328814</v>
      </c>
      <c r="E25" s="18"/>
      <c r="F25" s="35">
        <v>-26353</v>
      </c>
      <c r="G25" s="18"/>
      <c r="H25" s="17">
        <v>-347165</v>
      </c>
      <c r="I25" s="18"/>
      <c r="J25" s="35">
        <v>-45405</v>
      </c>
    </row>
    <row r="26" spans="4:10" ht="12.75" customHeight="1" thickBot="1">
      <c r="D26" s="68">
        <f>SUM(D22:D25)</f>
        <v>2085249</v>
      </c>
      <c r="E26" s="18"/>
      <c r="F26" s="99">
        <f>SUM(F22:F25)</f>
        <v>1930884</v>
      </c>
      <c r="G26" s="18"/>
      <c r="H26" s="68">
        <f>SUM(H22:H25)</f>
        <v>4145161</v>
      </c>
      <c r="I26" s="18"/>
      <c r="J26" s="99">
        <f>SUM(J22:J25)</f>
        <v>3803235</v>
      </c>
    </row>
    <row r="27" ht="12.75" customHeight="1" thickTop="1"/>
    <row r="28" spans="2:10" ht="12.75" customHeight="1">
      <c r="B28" s="10" t="s">
        <v>4</v>
      </c>
      <c r="C28" s="10"/>
      <c r="D28" s="4"/>
      <c r="E28" s="4"/>
      <c r="F28" s="4"/>
      <c r="G28" s="4"/>
      <c r="H28" s="4"/>
      <c r="I28" s="4"/>
      <c r="J28" s="4"/>
    </row>
    <row r="29" spans="2:10" ht="12.75" customHeight="1">
      <c r="B29" s="2" t="s">
        <v>104</v>
      </c>
      <c r="D29" s="17"/>
      <c r="E29" s="18"/>
      <c r="F29" s="18"/>
      <c r="G29" s="18"/>
      <c r="H29" s="17"/>
      <c r="I29" s="18"/>
      <c r="J29" s="18"/>
    </row>
    <row r="30" spans="2:10" ht="12.75" customHeight="1">
      <c r="B30" s="2" t="s">
        <v>105</v>
      </c>
      <c r="D30" s="17"/>
      <c r="E30" s="18"/>
      <c r="F30" s="18"/>
      <c r="G30" s="18"/>
      <c r="H30" s="17"/>
      <c r="I30" s="18"/>
      <c r="J30" s="18"/>
    </row>
    <row r="31" spans="3:10" ht="12.75" customHeight="1">
      <c r="C31" s="2" t="s">
        <v>275</v>
      </c>
      <c r="D31" s="34">
        <v>1381553</v>
      </c>
      <c r="E31" s="18"/>
      <c r="F31" s="35">
        <v>1219765</v>
      </c>
      <c r="G31" s="18"/>
      <c r="H31" s="17">
        <f>3032821-314060</f>
        <v>2718761</v>
      </c>
      <c r="I31" s="18"/>
      <c r="J31" s="18">
        <v>2145130</v>
      </c>
    </row>
    <row r="32" spans="2:10" ht="12.75" customHeight="1">
      <c r="B32" s="2" t="s">
        <v>106</v>
      </c>
      <c r="D32" s="34">
        <v>89753</v>
      </c>
      <c r="E32" s="18"/>
      <c r="F32" s="35">
        <v>135307</v>
      </c>
      <c r="G32" s="18"/>
      <c r="H32" s="17">
        <v>172812</v>
      </c>
      <c r="I32" s="18"/>
      <c r="J32" s="18">
        <v>206480</v>
      </c>
    </row>
    <row r="33" spans="2:10" ht="12.75" customHeight="1">
      <c r="B33" s="2" t="s">
        <v>107</v>
      </c>
      <c r="D33" s="34">
        <v>0</v>
      </c>
      <c r="E33" s="18"/>
      <c r="F33" s="35"/>
      <c r="G33" s="18"/>
      <c r="H33" s="17"/>
      <c r="I33" s="18"/>
      <c r="J33" s="18"/>
    </row>
    <row r="34" spans="3:10" ht="12.75" customHeight="1">
      <c r="C34" s="2" t="s">
        <v>276</v>
      </c>
      <c r="D34" s="34">
        <v>258393</v>
      </c>
      <c r="E34" s="18"/>
      <c r="F34" s="35">
        <v>239003</v>
      </c>
      <c r="G34" s="18"/>
      <c r="H34" s="17">
        <v>517363</v>
      </c>
      <c r="I34" s="18"/>
      <c r="J34" s="18">
        <v>469133</v>
      </c>
    </row>
    <row r="35" spans="2:10" ht="12.75" customHeight="1">
      <c r="B35" s="2" t="s">
        <v>414</v>
      </c>
      <c r="D35" s="34">
        <v>32846</v>
      </c>
      <c r="E35" s="18"/>
      <c r="F35" s="35">
        <v>16507</v>
      </c>
      <c r="G35" s="18"/>
      <c r="H35" s="17">
        <v>67437</v>
      </c>
      <c r="I35" s="18"/>
      <c r="J35" s="18">
        <v>27202</v>
      </c>
    </row>
    <row r="36" spans="2:10" ht="12.75" customHeight="1">
      <c r="B36" s="2" t="s">
        <v>415</v>
      </c>
      <c r="D36" s="34">
        <v>229543</v>
      </c>
      <c r="E36" s="18"/>
      <c r="F36" s="35">
        <v>217178</v>
      </c>
      <c r="G36" s="18"/>
      <c r="H36" s="17">
        <v>427006</v>
      </c>
      <c r="I36" s="18"/>
      <c r="J36" s="18">
        <v>427932</v>
      </c>
    </row>
    <row r="37" spans="2:10" ht="12.75" customHeight="1">
      <c r="B37" s="2" t="s">
        <v>108</v>
      </c>
      <c r="D37" s="34">
        <v>1820</v>
      </c>
      <c r="E37" s="18"/>
      <c r="F37" s="18">
        <v>0</v>
      </c>
      <c r="G37" s="18"/>
      <c r="H37" s="17">
        <v>6136</v>
      </c>
      <c r="I37" s="18"/>
      <c r="J37" s="18">
        <v>0</v>
      </c>
    </row>
    <row r="38" spans="2:10" ht="12.75" customHeight="1">
      <c r="B38" s="2" t="s">
        <v>60</v>
      </c>
      <c r="D38" s="115">
        <v>0</v>
      </c>
      <c r="E38" s="18"/>
      <c r="F38" s="28">
        <v>0</v>
      </c>
      <c r="G38" s="18"/>
      <c r="H38" s="27">
        <v>0</v>
      </c>
      <c r="I38" s="18"/>
      <c r="J38" s="28">
        <v>0</v>
      </c>
    </row>
    <row r="39" spans="4:10" ht="12.75" customHeight="1">
      <c r="D39" s="34">
        <f>SUM(D29:D38)</f>
        <v>1993908</v>
      </c>
      <c r="E39" s="18"/>
      <c r="F39" s="18">
        <f>SUM(F29:F38)</f>
        <v>1827760</v>
      </c>
      <c r="G39" s="18"/>
      <c r="H39" s="17">
        <f>SUM(H29:H38)</f>
        <v>3909515</v>
      </c>
      <c r="I39" s="18"/>
      <c r="J39" s="18">
        <f>SUM(J29:J38)</f>
        <v>3275877</v>
      </c>
    </row>
    <row r="40" spans="2:10" ht="12.75" customHeight="1">
      <c r="B40" s="2" t="s">
        <v>109</v>
      </c>
      <c r="D40" s="34"/>
      <c r="E40" s="18"/>
      <c r="F40" s="18"/>
      <c r="G40" s="18"/>
      <c r="H40" s="17"/>
      <c r="I40" s="18"/>
      <c r="J40" s="18"/>
    </row>
    <row r="41" spans="3:10" ht="12.75" customHeight="1">
      <c r="C41" s="2" t="s">
        <v>277</v>
      </c>
      <c r="D41" s="34">
        <v>-14132</v>
      </c>
      <c r="E41" s="18"/>
      <c r="F41" s="35">
        <v>-22874</v>
      </c>
      <c r="G41" s="18"/>
      <c r="H41" s="17">
        <v>-24402</v>
      </c>
      <c r="I41" s="18"/>
      <c r="J41" s="18">
        <v>-45752</v>
      </c>
    </row>
    <row r="42" spans="2:10" ht="12.75" customHeight="1">
      <c r="B42" s="2" t="s">
        <v>110</v>
      </c>
      <c r="D42" s="34">
        <v>-15617</v>
      </c>
      <c r="E42" s="18"/>
      <c r="F42" s="18">
        <v>-19440</v>
      </c>
      <c r="G42" s="18"/>
      <c r="H42" s="17">
        <v>-32415</v>
      </c>
      <c r="I42" s="18"/>
      <c r="J42" s="18">
        <v>-29659</v>
      </c>
    </row>
    <row r="43" spans="4:10" ht="12.75" customHeight="1" thickBot="1">
      <c r="D43" s="68">
        <f>SUM(D39:D42)</f>
        <v>1964159</v>
      </c>
      <c r="E43" s="18"/>
      <c r="F43" s="42">
        <f>SUM(F39:F42)</f>
        <v>1785446</v>
      </c>
      <c r="G43" s="18"/>
      <c r="H43" s="68">
        <f>SUM(H39:H42)</f>
        <v>3852698</v>
      </c>
      <c r="I43" s="18"/>
      <c r="J43" s="42">
        <f>SUM(J39:J42)</f>
        <v>3200466</v>
      </c>
    </row>
    <row r="44" ht="12.75" customHeight="1" thickTop="1"/>
    <row r="45" spans="1:3" ht="12.75" customHeight="1">
      <c r="A45" s="4" t="s">
        <v>111</v>
      </c>
      <c r="B45" s="5" t="s">
        <v>112</v>
      </c>
      <c r="C45" s="5"/>
    </row>
    <row r="47" spans="2:10" ht="12.75" customHeight="1">
      <c r="B47" s="10" t="s">
        <v>2</v>
      </c>
      <c r="C47" s="10"/>
      <c r="D47" s="17"/>
      <c r="E47" s="18"/>
      <c r="F47" s="18"/>
      <c r="G47" s="18"/>
      <c r="H47" s="17"/>
      <c r="I47" s="18"/>
      <c r="J47" s="18"/>
    </row>
    <row r="48" spans="2:10" ht="12.75" customHeight="1">
      <c r="B48" s="2" t="s">
        <v>113</v>
      </c>
      <c r="D48" s="17"/>
      <c r="E48" s="18"/>
      <c r="F48" s="18"/>
      <c r="G48" s="18"/>
      <c r="H48" s="17"/>
      <c r="I48" s="18"/>
      <c r="J48" s="18"/>
    </row>
    <row r="49" spans="3:10" ht="12.75" customHeight="1">
      <c r="C49" s="2" t="s">
        <v>278</v>
      </c>
      <c r="D49" s="34">
        <v>237238</v>
      </c>
      <c r="E49" s="43"/>
      <c r="F49" s="18">
        <v>128794</v>
      </c>
      <c r="G49" s="43"/>
      <c r="H49" s="17">
        <v>453958</v>
      </c>
      <c r="I49" s="43"/>
      <c r="J49" s="18">
        <v>251078</v>
      </c>
    </row>
    <row r="50" spans="2:10" ht="12.75" customHeight="1">
      <c r="B50" s="2" t="s">
        <v>114</v>
      </c>
      <c r="D50" s="34">
        <v>685539</v>
      </c>
      <c r="E50" s="43"/>
      <c r="F50" s="18">
        <v>612482</v>
      </c>
      <c r="G50" s="43"/>
      <c r="H50" s="17">
        <v>1333007</v>
      </c>
      <c r="I50" s="43"/>
      <c r="J50" s="18">
        <v>1199565</v>
      </c>
    </row>
    <row r="51" spans="2:10" ht="12.75" customHeight="1">
      <c r="B51" s="2" t="s">
        <v>115</v>
      </c>
      <c r="D51" s="34">
        <v>46519</v>
      </c>
      <c r="E51" s="43"/>
      <c r="F51" s="18">
        <v>64925</v>
      </c>
      <c r="G51" s="43"/>
      <c r="H51" s="17">
        <v>94856</v>
      </c>
      <c r="I51" s="43"/>
      <c r="J51" s="18">
        <v>135419</v>
      </c>
    </row>
    <row r="52" spans="2:10" ht="12.75" customHeight="1">
      <c r="B52" s="2" t="s">
        <v>116</v>
      </c>
      <c r="D52" s="34">
        <v>12016</v>
      </c>
      <c r="E52" s="43"/>
      <c r="F52" s="18">
        <v>46746</v>
      </c>
      <c r="G52" s="43"/>
      <c r="H52" s="17">
        <v>58267</v>
      </c>
      <c r="I52" s="43"/>
      <c r="J52" s="18">
        <v>94650</v>
      </c>
    </row>
    <row r="53" spans="2:10" ht="12.75" customHeight="1">
      <c r="B53" s="2" t="s">
        <v>60</v>
      </c>
      <c r="D53" s="34">
        <v>8026</v>
      </c>
      <c r="E53" s="43"/>
      <c r="F53" s="18">
        <v>9282</v>
      </c>
      <c r="G53" s="43"/>
      <c r="H53" s="17">
        <v>8026</v>
      </c>
      <c r="I53" s="43"/>
      <c r="J53" s="18">
        <v>15116</v>
      </c>
    </row>
    <row r="54" spans="4:10" ht="12.75" customHeight="1" thickBot="1">
      <c r="D54" s="68">
        <f>SUM(D48:D53)</f>
        <v>989338</v>
      </c>
      <c r="E54" s="18"/>
      <c r="F54" s="42">
        <f>SUM(F48:F53)</f>
        <v>862229</v>
      </c>
      <c r="G54" s="18"/>
      <c r="H54" s="68">
        <f>SUM(H48:H53)</f>
        <v>1948114</v>
      </c>
      <c r="I54" s="18"/>
      <c r="J54" s="42">
        <f>SUM(J48:J53)</f>
        <v>1695828</v>
      </c>
    </row>
    <row r="55" ht="12.75" customHeight="1" thickTop="1"/>
    <row r="56" spans="2:3" ht="12.75" customHeight="1">
      <c r="B56" s="10" t="s">
        <v>4</v>
      </c>
      <c r="C56" s="10"/>
    </row>
    <row r="57" spans="2:10" ht="12.75" customHeight="1">
      <c r="B57" s="2" t="s">
        <v>113</v>
      </c>
      <c r="D57" s="17"/>
      <c r="E57" s="18"/>
      <c r="F57" s="18"/>
      <c r="G57" s="18"/>
      <c r="H57" s="17"/>
      <c r="I57" s="18"/>
      <c r="J57" s="18"/>
    </row>
    <row r="58" spans="3:10" ht="12.75" customHeight="1">
      <c r="C58" s="2" t="s">
        <v>278</v>
      </c>
      <c r="D58" s="34">
        <v>207295</v>
      </c>
      <c r="E58" s="18"/>
      <c r="F58" s="18">
        <v>121468</v>
      </c>
      <c r="G58" s="18"/>
      <c r="H58" s="17">
        <v>384921</v>
      </c>
      <c r="I58" s="18"/>
      <c r="J58" s="18">
        <v>226450</v>
      </c>
    </row>
    <row r="59" spans="2:10" ht="12.75" customHeight="1">
      <c r="B59" s="2" t="s">
        <v>114</v>
      </c>
      <c r="D59" s="34">
        <v>638828</v>
      </c>
      <c r="E59" s="18"/>
      <c r="F59" s="18">
        <v>545403</v>
      </c>
      <c r="G59" s="18"/>
      <c r="H59" s="17">
        <v>1229824</v>
      </c>
      <c r="I59" s="18"/>
      <c r="J59" s="18">
        <v>997694</v>
      </c>
    </row>
    <row r="60" spans="2:10" ht="12.75" customHeight="1">
      <c r="B60" s="2" t="s">
        <v>115</v>
      </c>
      <c r="D60" s="34">
        <v>46518</v>
      </c>
      <c r="E60" s="18"/>
      <c r="F60" s="18">
        <v>64925</v>
      </c>
      <c r="G60" s="18"/>
      <c r="H60" s="17">
        <v>94856</v>
      </c>
      <c r="I60" s="18"/>
      <c r="J60" s="18">
        <v>94650</v>
      </c>
    </row>
    <row r="61" spans="2:10" ht="12.75" customHeight="1">
      <c r="B61" s="2" t="s">
        <v>116</v>
      </c>
      <c r="D61" s="34">
        <v>30863</v>
      </c>
      <c r="E61" s="18"/>
      <c r="F61" s="18">
        <v>47992</v>
      </c>
      <c r="G61" s="18"/>
      <c r="H61" s="17">
        <v>75641</v>
      </c>
      <c r="I61" s="18"/>
      <c r="J61" s="18">
        <v>95895</v>
      </c>
    </row>
    <row r="62" spans="2:10" ht="12.75" customHeight="1">
      <c r="B62" s="2" t="s">
        <v>60</v>
      </c>
      <c r="D62" s="34">
        <v>-7352</v>
      </c>
      <c r="E62" s="18"/>
      <c r="F62" s="18">
        <v>2582</v>
      </c>
      <c r="G62" s="18"/>
      <c r="H62" s="17">
        <v>-6114</v>
      </c>
      <c r="I62" s="18"/>
      <c r="J62" s="18">
        <v>3615</v>
      </c>
    </row>
    <row r="63" spans="4:10" ht="12.75" customHeight="1" thickBot="1">
      <c r="D63" s="68">
        <f>SUM(D57:D62)</f>
        <v>916152</v>
      </c>
      <c r="E63" s="18"/>
      <c r="F63" s="42">
        <f>SUM(F57:F62)</f>
        <v>782370</v>
      </c>
      <c r="G63" s="18"/>
      <c r="H63" s="68">
        <f>SUM(H57:H62)</f>
        <v>1779128</v>
      </c>
      <c r="I63" s="18"/>
      <c r="J63" s="42">
        <f>SUM(J57:J62)</f>
        <v>1418304</v>
      </c>
    </row>
    <row r="64" ht="12.75" customHeight="1" thickTop="1">
      <c r="H64" s="17"/>
    </row>
    <row r="65" ht="12.75" customHeight="1">
      <c r="H65" s="101"/>
    </row>
  </sheetData>
  <mergeCells count="5">
    <mergeCell ref="A1:J1"/>
    <mergeCell ref="A2:J2"/>
    <mergeCell ref="A3:J3"/>
    <mergeCell ref="D7:F7"/>
    <mergeCell ref="H7:J7"/>
  </mergeCells>
  <printOptions/>
  <pageMargins left="0.49" right="0.49" top="0.5905511811023623" bottom="0.3937007874015748" header="0.5118110236220472" footer="0.5118110236220472"/>
  <pageSetup fitToHeight="2"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11"/>
  </sheetPr>
  <dimension ref="A1:K115"/>
  <sheetViews>
    <sheetView view="pageBreakPreview" zoomScaleSheetLayoutView="100" workbookViewId="0" topLeftCell="B1">
      <selection activeCell="G13" sqref="G13"/>
    </sheetView>
  </sheetViews>
  <sheetFormatPr defaultColWidth="9.140625" defaultRowHeight="12.75" customHeight="1"/>
  <cols>
    <col min="1" max="1" width="5.7109375" style="2" customWidth="1"/>
    <col min="2" max="2" width="2.7109375" style="2" customWidth="1"/>
    <col min="3" max="3" width="2.00390625" style="2" customWidth="1"/>
    <col min="4" max="4" width="35.710937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4.28125" style="2" customWidth="1"/>
    <col min="12" max="16384" width="9.140625" style="2" customWidth="1"/>
  </cols>
  <sheetData>
    <row r="1" spans="1:11" ht="12.75" customHeight="1">
      <c r="A1" s="160" t="s">
        <v>354</v>
      </c>
      <c r="B1" s="160"/>
      <c r="C1" s="160"/>
      <c r="D1" s="160"/>
      <c r="E1" s="160"/>
      <c r="F1" s="160"/>
      <c r="G1" s="160"/>
      <c r="H1" s="160"/>
      <c r="I1" s="160"/>
      <c r="J1" s="160"/>
      <c r="K1" s="160"/>
    </row>
    <row r="2" spans="1:11" ht="12.75" customHeight="1">
      <c r="A2" s="160" t="s">
        <v>355</v>
      </c>
      <c r="B2" s="160"/>
      <c r="C2" s="160"/>
      <c r="D2" s="160"/>
      <c r="E2" s="160"/>
      <c r="F2" s="160"/>
      <c r="G2" s="160"/>
      <c r="H2" s="160"/>
      <c r="I2" s="160"/>
      <c r="J2" s="160"/>
      <c r="K2" s="160"/>
    </row>
    <row r="3" spans="1:11" ht="12.75" customHeight="1">
      <c r="A3" s="160" t="s">
        <v>0</v>
      </c>
      <c r="B3" s="160"/>
      <c r="C3" s="160"/>
      <c r="D3" s="160"/>
      <c r="E3" s="160"/>
      <c r="F3" s="160"/>
      <c r="G3" s="160"/>
      <c r="H3" s="160"/>
      <c r="I3" s="160"/>
      <c r="J3" s="160"/>
      <c r="K3" s="160"/>
    </row>
    <row r="5" spans="1:4" ht="12.75" customHeight="1">
      <c r="A5" s="4" t="s">
        <v>117</v>
      </c>
      <c r="B5" s="5" t="s">
        <v>118</v>
      </c>
      <c r="C5" s="5"/>
      <c r="D5" s="5"/>
    </row>
    <row r="7" spans="5:11" ht="12.75" customHeight="1">
      <c r="E7" s="160" t="s">
        <v>577</v>
      </c>
      <c r="F7" s="160"/>
      <c r="G7" s="160"/>
      <c r="H7" s="4"/>
      <c r="I7" s="160" t="s">
        <v>576</v>
      </c>
      <c r="J7" s="160"/>
      <c r="K7" s="160"/>
    </row>
    <row r="8" spans="5:11" ht="12.75" customHeight="1">
      <c r="E8" s="6" t="s">
        <v>571</v>
      </c>
      <c r="F8" s="6"/>
      <c r="G8" s="6" t="s">
        <v>571</v>
      </c>
      <c r="H8" s="7"/>
      <c r="I8" s="6" t="s">
        <v>571</v>
      </c>
      <c r="J8" s="6"/>
      <c r="K8" s="6" t="s">
        <v>571</v>
      </c>
    </row>
    <row r="9" spans="5:11" ht="12.75" customHeight="1">
      <c r="E9" s="4">
        <v>2005</v>
      </c>
      <c r="F9" s="4"/>
      <c r="G9" s="4">
        <v>2004</v>
      </c>
      <c r="H9" s="4"/>
      <c r="I9" s="4">
        <v>2005</v>
      </c>
      <c r="J9" s="4"/>
      <c r="K9" s="4">
        <v>2004</v>
      </c>
    </row>
    <row r="10" spans="5:11" ht="12.75" customHeight="1">
      <c r="E10" s="4" t="s">
        <v>3</v>
      </c>
      <c r="F10" s="4"/>
      <c r="G10" s="4" t="s">
        <v>3</v>
      </c>
      <c r="H10" s="4"/>
      <c r="I10" s="4" t="s">
        <v>3</v>
      </c>
      <c r="J10" s="4"/>
      <c r="K10" s="4" t="s">
        <v>3</v>
      </c>
    </row>
    <row r="11" spans="2:4" ht="12.75" customHeight="1">
      <c r="B11" s="10" t="s">
        <v>2</v>
      </c>
      <c r="C11" s="10"/>
      <c r="D11" s="10"/>
    </row>
    <row r="12" spans="2:11" ht="12.75" customHeight="1">
      <c r="B12" s="2" t="s">
        <v>279</v>
      </c>
      <c r="C12" s="2" t="s">
        <v>280</v>
      </c>
      <c r="E12" s="17"/>
      <c r="F12" s="18"/>
      <c r="G12" s="18"/>
      <c r="H12" s="18"/>
      <c r="I12" s="17"/>
      <c r="J12" s="18"/>
      <c r="K12" s="18"/>
    </row>
    <row r="13" spans="3:11" ht="12.75" customHeight="1">
      <c r="C13" s="2" t="s">
        <v>281</v>
      </c>
      <c r="E13" s="34">
        <v>109852</v>
      </c>
      <c r="F13" s="18"/>
      <c r="G13" s="18">
        <v>115696</v>
      </c>
      <c r="H13" s="18"/>
      <c r="I13" s="17">
        <f>263064-14205-17447</f>
        <v>231412</v>
      </c>
      <c r="J13" s="18"/>
      <c r="K13" s="18">
        <v>223517</v>
      </c>
    </row>
    <row r="14" spans="3:11" ht="12.75" customHeight="1">
      <c r="C14" s="2" t="s">
        <v>282</v>
      </c>
      <c r="E14" s="34">
        <v>125736</v>
      </c>
      <c r="F14" s="18"/>
      <c r="G14" s="18">
        <v>127143</v>
      </c>
      <c r="H14" s="18"/>
      <c r="I14" s="17">
        <f>281384-21157</f>
        <v>260227</v>
      </c>
      <c r="J14" s="18"/>
      <c r="K14" s="18">
        <v>237870</v>
      </c>
    </row>
    <row r="15" spans="3:11" ht="12.75" customHeight="1">
      <c r="C15" s="2" t="s">
        <v>283</v>
      </c>
      <c r="E15" s="34">
        <v>19848</v>
      </c>
      <c r="F15" s="18"/>
      <c r="G15" s="18">
        <v>18868</v>
      </c>
      <c r="H15" s="18"/>
      <c r="I15" s="17">
        <v>42409</v>
      </c>
      <c r="J15" s="18"/>
      <c r="K15" s="18">
        <v>38487</v>
      </c>
    </row>
    <row r="16" spans="3:11" ht="12.75" customHeight="1">
      <c r="C16" s="2" t="s">
        <v>487</v>
      </c>
      <c r="E16" s="34"/>
      <c r="F16" s="18"/>
      <c r="G16" s="18"/>
      <c r="H16" s="18"/>
      <c r="I16" s="17"/>
      <c r="J16" s="18"/>
      <c r="K16" s="18"/>
    </row>
    <row r="17" spans="4:11" ht="12.75" customHeight="1">
      <c r="D17" s="2" t="s">
        <v>284</v>
      </c>
      <c r="E17" s="34">
        <v>9607</v>
      </c>
      <c r="F17" s="18"/>
      <c r="G17" s="18">
        <v>19577</v>
      </c>
      <c r="H17" s="18"/>
      <c r="I17" s="17">
        <v>21157</v>
      </c>
      <c r="J17" s="18"/>
      <c r="K17" s="18">
        <v>33583</v>
      </c>
    </row>
    <row r="18" spans="3:11" ht="12.75" customHeight="1">
      <c r="C18" s="2" t="s">
        <v>285</v>
      </c>
      <c r="E18" s="34">
        <v>17385</v>
      </c>
      <c r="F18" s="18"/>
      <c r="G18" s="18">
        <v>11469</v>
      </c>
      <c r="H18" s="18"/>
      <c r="I18" s="17">
        <v>32309</v>
      </c>
      <c r="J18" s="18"/>
      <c r="K18" s="18">
        <v>22191</v>
      </c>
    </row>
    <row r="19" spans="5:11" ht="12.75" customHeight="1">
      <c r="E19" s="95">
        <f>SUM(E13:E18)</f>
        <v>282428</v>
      </c>
      <c r="F19" s="18"/>
      <c r="G19" s="46">
        <f>SUM(G13:G18)</f>
        <v>292753</v>
      </c>
      <c r="H19" s="18"/>
      <c r="I19" s="95">
        <f>SUM(I13:I18)</f>
        <v>587514</v>
      </c>
      <c r="J19" s="18"/>
      <c r="K19" s="46">
        <f>SUM(K13:K18)</f>
        <v>555648</v>
      </c>
    </row>
    <row r="20" spans="5:11" ht="12.75" customHeight="1">
      <c r="E20" s="17"/>
      <c r="F20" s="18"/>
      <c r="G20" s="18"/>
      <c r="H20" s="18"/>
      <c r="I20" s="17"/>
      <c r="J20" s="18"/>
      <c r="K20" s="18"/>
    </row>
    <row r="21" spans="2:11" ht="12.75" customHeight="1">
      <c r="B21" s="2" t="s">
        <v>253</v>
      </c>
      <c r="C21" s="2" t="s">
        <v>286</v>
      </c>
      <c r="E21" s="17"/>
      <c r="F21" s="18"/>
      <c r="G21" s="18"/>
      <c r="H21" s="18"/>
      <c r="I21" s="17"/>
      <c r="J21" s="18"/>
      <c r="K21" s="18"/>
    </row>
    <row r="22" spans="3:11" ht="12.75" customHeight="1">
      <c r="C22" s="2" t="s">
        <v>287</v>
      </c>
      <c r="E22" s="17"/>
      <c r="F22" s="18"/>
      <c r="G22" s="18"/>
      <c r="H22" s="18"/>
      <c r="I22" s="17"/>
      <c r="J22" s="18"/>
      <c r="K22" s="18"/>
    </row>
    <row r="23" spans="4:11" ht="12.75" customHeight="1">
      <c r="D23" s="2" t="s">
        <v>488</v>
      </c>
      <c r="E23" s="34">
        <v>-29671</v>
      </c>
      <c r="F23" s="18"/>
      <c r="G23" s="18">
        <v>17425</v>
      </c>
      <c r="H23" s="18"/>
      <c r="I23" s="17">
        <v>9908</v>
      </c>
      <c r="J23" s="18"/>
      <c r="K23" s="18">
        <v>19508</v>
      </c>
    </row>
    <row r="24" spans="3:11" ht="12.75" customHeight="1">
      <c r="C24" s="2" t="s">
        <v>287</v>
      </c>
      <c r="E24" s="34"/>
      <c r="F24" s="18"/>
      <c r="G24" s="18"/>
      <c r="H24" s="18"/>
      <c r="I24" s="17"/>
      <c r="J24" s="18"/>
      <c r="K24" s="18"/>
    </row>
    <row r="25" spans="4:11" ht="12.75" customHeight="1">
      <c r="D25" s="2" t="s">
        <v>489</v>
      </c>
      <c r="E25" s="17">
        <v>76851</v>
      </c>
      <c r="F25" s="18"/>
      <c r="G25" s="18">
        <v>118508</v>
      </c>
      <c r="H25" s="18"/>
      <c r="I25" s="17">
        <v>179866</v>
      </c>
      <c r="J25" s="18"/>
      <c r="K25" s="18">
        <v>181321</v>
      </c>
    </row>
    <row r="26" spans="5:11" ht="12.75" customHeight="1">
      <c r="E26" s="95">
        <f>SUM(E22:E25)</f>
        <v>47180</v>
      </c>
      <c r="F26" s="18"/>
      <c r="G26" s="46">
        <f>SUM(G22:G25)</f>
        <v>135933</v>
      </c>
      <c r="H26" s="18"/>
      <c r="I26" s="95">
        <f>SUM(I22:I25)</f>
        <v>189774</v>
      </c>
      <c r="J26" s="18"/>
      <c r="K26" s="46">
        <f>SUM(K22:K25)</f>
        <v>200829</v>
      </c>
    </row>
    <row r="27" spans="5:11" ht="12.75" customHeight="1">
      <c r="E27" s="69"/>
      <c r="F27" s="18"/>
      <c r="G27" s="44"/>
      <c r="H27" s="18"/>
      <c r="I27" s="69"/>
      <c r="J27" s="18"/>
      <c r="K27" s="44"/>
    </row>
    <row r="28" spans="2:11" ht="12.75" customHeight="1">
      <c r="B28" s="2" t="s">
        <v>259</v>
      </c>
      <c r="C28" s="2" t="s">
        <v>578</v>
      </c>
      <c r="E28" s="69"/>
      <c r="F28" s="18"/>
      <c r="G28" s="44"/>
      <c r="H28" s="18"/>
      <c r="I28" s="69"/>
      <c r="J28" s="18"/>
      <c r="K28" s="44"/>
    </row>
    <row r="29" spans="3:11" ht="12.75" customHeight="1">
      <c r="C29" s="2" t="s">
        <v>415</v>
      </c>
      <c r="E29" s="96">
        <v>6570</v>
      </c>
      <c r="F29" s="18"/>
      <c r="G29" s="44">
        <v>1879</v>
      </c>
      <c r="H29" s="18"/>
      <c r="I29" s="69">
        <v>6570</v>
      </c>
      <c r="J29" s="18"/>
      <c r="K29" s="44">
        <v>3777</v>
      </c>
    </row>
    <row r="30" spans="5:11" ht="12.75" customHeight="1">
      <c r="E30" s="98">
        <f>SUM(E29:E29)</f>
        <v>6570</v>
      </c>
      <c r="F30" s="18"/>
      <c r="G30" s="46">
        <f>SUM(G29:G29)</f>
        <v>1879</v>
      </c>
      <c r="H30" s="18"/>
      <c r="I30" s="95">
        <f>SUM(I29:I29)</f>
        <v>6570</v>
      </c>
      <c r="J30" s="18"/>
      <c r="K30" s="46">
        <f>SUM(K29:K29)</f>
        <v>3777</v>
      </c>
    </row>
    <row r="31" spans="5:11" ht="12.75" customHeight="1">
      <c r="E31" s="17"/>
      <c r="F31" s="18"/>
      <c r="G31" s="18"/>
      <c r="H31" s="18"/>
      <c r="I31" s="17"/>
      <c r="J31" s="18"/>
      <c r="K31" s="18"/>
    </row>
    <row r="32" spans="2:11" ht="12.75" customHeight="1">
      <c r="B32" s="2" t="s">
        <v>289</v>
      </c>
      <c r="C32" s="2" t="s">
        <v>490</v>
      </c>
      <c r="E32" s="17"/>
      <c r="F32" s="18"/>
      <c r="G32" s="18"/>
      <c r="H32" s="18"/>
      <c r="I32" s="17"/>
      <c r="J32" s="18"/>
      <c r="K32" s="18"/>
    </row>
    <row r="33" spans="4:11" ht="12.75" customHeight="1">
      <c r="D33" s="2" t="s">
        <v>491</v>
      </c>
      <c r="E33" s="34">
        <v>163575</v>
      </c>
      <c r="F33" s="18"/>
      <c r="G33" s="18">
        <v>0</v>
      </c>
      <c r="H33" s="18"/>
      <c r="I33" s="17">
        <v>148920</v>
      </c>
      <c r="J33" s="18"/>
      <c r="K33" s="18">
        <v>0</v>
      </c>
    </row>
    <row r="34" spans="3:11" ht="12.75" customHeight="1">
      <c r="C34" s="2" t="s">
        <v>538</v>
      </c>
      <c r="E34" s="34">
        <v>-14952</v>
      </c>
      <c r="F34" s="18"/>
      <c r="G34" s="18">
        <v>18040</v>
      </c>
      <c r="H34" s="18"/>
      <c r="I34" s="17">
        <v>22238</v>
      </c>
      <c r="J34" s="18"/>
      <c r="K34" s="18">
        <v>52774</v>
      </c>
    </row>
    <row r="35" spans="5:11" ht="12.75" customHeight="1">
      <c r="E35" s="95">
        <f>SUM(E33:E34)</f>
        <v>148623</v>
      </c>
      <c r="F35" s="18"/>
      <c r="G35" s="46">
        <f>SUM(G33:G34)</f>
        <v>18040</v>
      </c>
      <c r="H35" s="18"/>
      <c r="I35" s="95">
        <f>SUM(I33:I34)</f>
        <v>171158</v>
      </c>
      <c r="J35" s="18"/>
      <c r="K35" s="46">
        <f>SUM(K33:K34)</f>
        <v>52774</v>
      </c>
    </row>
    <row r="36" spans="5:11" ht="12.75" customHeight="1">
      <c r="E36" s="17"/>
      <c r="F36" s="18"/>
      <c r="G36" s="18"/>
      <c r="H36" s="18"/>
      <c r="I36" s="17"/>
      <c r="J36" s="18"/>
      <c r="K36" s="18"/>
    </row>
    <row r="37" spans="2:11" ht="12.75" customHeight="1">
      <c r="B37" s="2" t="s">
        <v>290</v>
      </c>
      <c r="C37" s="2" t="s">
        <v>291</v>
      </c>
      <c r="E37" s="17"/>
      <c r="F37" s="18"/>
      <c r="G37" s="18"/>
      <c r="H37" s="18"/>
      <c r="I37" s="17"/>
      <c r="J37" s="18"/>
      <c r="K37" s="18"/>
    </row>
    <row r="38" spans="3:11" ht="12.75" customHeight="1">
      <c r="C38" s="2" t="s">
        <v>292</v>
      </c>
      <c r="E38" s="34"/>
      <c r="F38" s="18"/>
      <c r="G38" s="18"/>
      <c r="H38" s="18"/>
      <c r="I38" s="17"/>
      <c r="J38" s="18"/>
      <c r="K38" s="18"/>
    </row>
    <row r="39" spans="4:11" ht="12.75" customHeight="1">
      <c r="D39" s="13" t="s">
        <v>293</v>
      </c>
      <c r="E39" s="34">
        <v>89247</v>
      </c>
      <c r="F39" s="18"/>
      <c r="G39" s="35">
        <v>108647</v>
      </c>
      <c r="H39" s="35"/>
      <c r="I39" s="34">
        <v>172247</v>
      </c>
      <c r="J39" s="18"/>
      <c r="K39" s="35">
        <v>189777</v>
      </c>
    </row>
    <row r="40" spans="4:11" ht="12.75" customHeight="1">
      <c r="D40" s="13" t="s">
        <v>294</v>
      </c>
      <c r="E40" s="34">
        <v>1870</v>
      </c>
      <c r="F40" s="18"/>
      <c r="G40" s="35">
        <v>-17559</v>
      </c>
      <c r="H40" s="35"/>
      <c r="I40" s="34">
        <v>24629</v>
      </c>
      <c r="J40" s="18"/>
      <c r="K40" s="35">
        <v>-8734</v>
      </c>
    </row>
    <row r="41" spans="3:11" ht="12.75" customHeight="1">
      <c r="C41" s="2" t="s">
        <v>539</v>
      </c>
      <c r="D41" s="13"/>
      <c r="E41" s="34">
        <v>68153</v>
      </c>
      <c r="F41" s="18"/>
      <c r="G41" s="18">
        <v>62829</v>
      </c>
      <c r="H41" s="18"/>
      <c r="I41" s="17">
        <v>132665</v>
      </c>
      <c r="J41" s="18"/>
      <c r="K41" s="18">
        <v>118606</v>
      </c>
    </row>
    <row r="42" spans="3:11" ht="12.75" customHeight="1">
      <c r="C42" s="2" t="s">
        <v>295</v>
      </c>
      <c r="E42" s="34">
        <v>5320</v>
      </c>
      <c r="F42" s="18"/>
      <c r="G42" s="18">
        <v>3083</v>
      </c>
      <c r="H42" s="18"/>
      <c r="I42" s="17">
        <v>9825</v>
      </c>
      <c r="J42" s="18"/>
      <c r="K42" s="18">
        <v>5774</v>
      </c>
    </row>
    <row r="43" spans="3:11" ht="12.75" customHeight="1">
      <c r="C43" s="2" t="s">
        <v>540</v>
      </c>
      <c r="E43" s="34">
        <v>0</v>
      </c>
      <c r="F43" s="18"/>
      <c r="G43" s="18"/>
      <c r="H43" s="18"/>
      <c r="I43" s="17"/>
      <c r="J43" s="18"/>
      <c r="K43" s="18"/>
    </row>
    <row r="44" spans="4:11" ht="12.75" customHeight="1">
      <c r="D44" s="2" t="s">
        <v>541</v>
      </c>
      <c r="E44" s="34">
        <v>100</v>
      </c>
      <c r="F44" s="18"/>
      <c r="G44" s="18">
        <v>2520</v>
      </c>
      <c r="H44" s="18"/>
      <c r="I44" s="17">
        <v>100</v>
      </c>
      <c r="J44" s="18"/>
      <c r="K44" s="18">
        <v>3506</v>
      </c>
    </row>
    <row r="45" spans="3:11" ht="12.75" customHeight="1">
      <c r="C45" s="2" t="s">
        <v>296</v>
      </c>
      <c r="E45" s="34">
        <v>0</v>
      </c>
      <c r="F45" s="18"/>
      <c r="G45" s="18"/>
      <c r="H45" s="18"/>
      <c r="I45" s="17"/>
      <c r="J45" s="18"/>
      <c r="K45" s="18"/>
    </row>
    <row r="46" spans="4:11" ht="12.75" customHeight="1">
      <c r="D46" s="2" t="s">
        <v>297</v>
      </c>
      <c r="E46" s="34">
        <v>15000</v>
      </c>
      <c r="F46" s="18"/>
      <c r="G46" s="18">
        <v>-209</v>
      </c>
      <c r="H46" s="18"/>
      <c r="I46" s="17">
        <v>15347</v>
      </c>
      <c r="J46" s="18"/>
      <c r="K46" s="18">
        <v>406</v>
      </c>
    </row>
    <row r="47" spans="3:11" ht="12.75" customHeight="1">
      <c r="C47" s="2" t="s">
        <v>60</v>
      </c>
      <c r="E47" s="34">
        <v>10112</v>
      </c>
      <c r="F47" s="18"/>
      <c r="G47" s="18">
        <v>13314</v>
      </c>
      <c r="H47" s="18"/>
      <c r="I47" s="17">
        <f>-2883+14205+17447</f>
        <v>28769</v>
      </c>
      <c r="J47" s="18"/>
      <c r="K47" s="18">
        <v>34557</v>
      </c>
    </row>
    <row r="48" spans="5:11" ht="12.75" customHeight="1">
      <c r="E48" s="95">
        <f>SUM(E38:E47)</f>
        <v>189802</v>
      </c>
      <c r="F48" s="18"/>
      <c r="G48" s="46">
        <f>SUM(G38:G47)</f>
        <v>172625</v>
      </c>
      <c r="H48" s="18"/>
      <c r="I48" s="95">
        <f>SUM(I38:I47)</f>
        <v>383582</v>
      </c>
      <c r="J48" s="18"/>
      <c r="K48" s="46">
        <f>SUM(K38:K47)</f>
        <v>343892</v>
      </c>
    </row>
    <row r="49" spans="5:11" ht="12.75" customHeight="1">
      <c r="E49" s="17"/>
      <c r="F49" s="18"/>
      <c r="G49" s="18"/>
      <c r="H49" s="18"/>
      <c r="I49" s="17"/>
      <c r="J49" s="18"/>
      <c r="K49" s="18"/>
    </row>
    <row r="50" spans="3:11" ht="12.75" customHeight="1" thickBot="1">
      <c r="C50" s="2" t="s">
        <v>298</v>
      </c>
      <c r="E50" s="68">
        <f>+E19+E26+E30+E35+E48</f>
        <v>674603</v>
      </c>
      <c r="F50" s="18"/>
      <c r="G50" s="42">
        <f>+G19+G26+G30+G35+G48</f>
        <v>621230</v>
      </c>
      <c r="H50" s="18"/>
      <c r="I50" s="68">
        <f>+I19+I26+I30+I35+I48</f>
        <v>1338598</v>
      </c>
      <c r="J50" s="18"/>
      <c r="K50" s="42">
        <f>+K19+K26+K30+K35+K48</f>
        <v>1156920</v>
      </c>
    </row>
    <row r="51" ht="12.75" customHeight="1" thickTop="1"/>
    <row r="65" spans="1:11" ht="12.75" customHeight="1">
      <c r="A65" s="160" t="s">
        <v>354</v>
      </c>
      <c r="B65" s="160"/>
      <c r="C65" s="160"/>
      <c r="D65" s="160"/>
      <c r="E65" s="160"/>
      <c r="F65" s="160"/>
      <c r="G65" s="160"/>
      <c r="H65" s="160"/>
      <c r="I65" s="160"/>
      <c r="J65" s="160"/>
      <c r="K65" s="160"/>
    </row>
    <row r="66" spans="1:11" ht="12.75" customHeight="1">
      <c r="A66" s="160" t="s">
        <v>355</v>
      </c>
      <c r="B66" s="160"/>
      <c r="C66" s="160"/>
      <c r="D66" s="160"/>
      <c r="E66" s="160"/>
      <c r="F66" s="160"/>
      <c r="G66" s="160"/>
      <c r="H66" s="160"/>
      <c r="I66" s="160"/>
      <c r="J66" s="160"/>
      <c r="K66" s="160"/>
    </row>
    <row r="67" spans="1:11" ht="12.75" customHeight="1">
      <c r="A67" s="160" t="s">
        <v>0</v>
      </c>
      <c r="B67" s="160"/>
      <c r="C67" s="160"/>
      <c r="D67" s="160"/>
      <c r="E67" s="160"/>
      <c r="F67" s="160"/>
      <c r="G67" s="160"/>
      <c r="H67" s="160"/>
      <c r="I67" s="160"/>
      <c r="J67" s="160"/>
      <c r="K67" s="160"/>
    </row>
    <row r="70" spans="1:4" ht="12.75" customHeight="1">
      <c r="A70" s="4" t="s">
        <v>117</v>
      </c>
      <c r="B70" s="5" t="s">
        <v>210</v>
      </c>
      <c r="C70" s="5"/>
      <c r="D70" s="5"/>
    </row>
    <row r="72" spans="5:11" ht="12.75" customHeight="1">
      <c r="E72" s="160" t="s">
        <v>577</v>
      </c>
      <c r="F72" s="160"/>
      <c r="G72" s="160"/>
      <c r="H72" s="4"/>
      <c r="I72" s="160" t="s">
        <v>576</v>
      </c>
      <c r="J72" s="160"/>
      <c r="K72" s="160"/>
    </row>
    <row r="73" spans="5:11" ht="12.75" customHeight="1">
      <c r="E73" s="6" t="s">
        <v>571</v>
      </c>
      <c r="F73" s="6"/>
      <c r="G73" s="6" t="s">
        <v>571</v>
      </c>
      <c r="H73" s="7"/>
      <c r="I73" s="6" t="s">
        <v>571</v>
      </c>
      <c r="J73" s="6"/>
      <c r="K73" s="6" t="s">
        <v>571</v>
      </c>
    </row>
    <row r="74" spans="5:11" ht="12.75" customHeight="1">
      <c r="E74" s="4">
        <v>2005</v>
      </c>
      <c r="F74" s="4"/>
      <c r="G74" s="4">
        <v>2004</v>
      </c>
      <c r="H74" s="4"/>
      <c r="I74" s="4">
        <v>2005</v>
      </c>
      <c r="J74" s="4"/>
      <c r="K74" s="4">
        <v>2004</v>
      </c>
    </row>
    <row r="75" spans="5:11" ht="12.75" customHeight="1">
      <c r="E75" s="4" t="s">
        <v>3</v>
      </c>
      <c r="F75" s="4"/>
      <c r="G75" s="4" t="s">
        <v>3</v>
      </c>
      <c r="H75" s="4"/>
      <c r="I75" s="4" t="s">
        <v>3</v>
      </c>
      <c r="J75" s="4"/>
      <c r="K75" s="4" t="s">
        <v>3</v>
      </c>
    </row>
    <row r="76" spans="2:4" ht="12.75" customHeight="1">
      <c r="B76" s="10" t="s">
        <v>4</v>
      </c>
      <c r="C76" s="10"/>
      <c r="D76" s="10"/>
    </row>
    <row r="77" spans="2:11" ht="12.75" customHeight="1">
      <c r="B77" s="2" t="s">
        <v>279</v>
      </c>
      <c r="C77" s="2" t="s">
        <v>280</v>
      </c>
      <c r="E77" s="17"/>
      <c r="F77" s="18"/>
      <c r="G77" s="18"/>
      <c r="H77" s="18"/>
      <c r="I77" s="17"/>
      <c r="J77" s="18"/>
      <c r="K77" s="18"/>
    </row>
    <row r="78" spans="3:11" ht="12.75" customHeight="1">
      <c r="C78" s="2" t="s">
        <v>281</v>
      </c>
      <c r="E78" s="34">
        <v>130285</v>
      </c>
      <c r="F78" s="18"/>
      <c r="G78" s="18">
        <v>128577</v>
      </c>
      <c r="H78" s="18"/>
      <c r="I78" s="17">
        <v>258884</v>
      </c>
      <c r="J78" s="18"/>
      <c r="K78" s="18">
        <v>242510</v>
      </c>
    </row>
    <row r="79" spans="3:11" ht="12.75" customHeight="1">
      <c r="C79" s="2" t="s">
        <v>282</v>
      </c>
      <c r="E79" s="34">
        <v>110359</v>
      </c>
      <c r="F79" s="18"/>
      <c r="G79" s="18">
        <v>102428</v>
      </c>
      <c r="H79" s="18"/>
      <c r="I79" s="17">
        <v>227923</v>
      </c>
      <c r="J79" s="18"/>
      <c r="K79" s="18">
        <v>191415</v>
      </c>
    </row>
    <row r="80" spans="3:11" ht="12.75" customHeight="1">
      <c r="C80" s="2" t="s">
        <v>283</v>
      </c>
      <c r="E80" s="34">
        <v>19610</v>
      </c>
      <c r="F80" s="18"/>
      <c r="G80" s="18">
        <v>18453</v>
      </c>
      <c r="H80" s="18"/>
      <c r="I80" s="17">
        <v>42088</v>
      </c>
      <c r="J80" s="18"/>
      <c r="K80" s="18">
        <v>37484</v>
      </c>
    </row>
    <row r="81" spans="3:11" ht="12.75" customHeight="1">
      <c r="C81" s="2" t="s">
        <v>285</v>
      </c>
      <c r="E81" s="34">
        <v>7288</v>
      </c>
      <c r="F81" s="18"/>
      <c r="G81" s="18">
        <v>7133</v>
      </c>
      <c r="H81" s="18"/>
      <c r="I81" s="17">
        <v>13146</v>
      </c>
      <c r="J81" s="18"/>
      <c r="K81" s="18">
        <v>12840</v>
      </c>
    </row>
    <row r="82" spans="5:11" ht="12.75" customHeight="1">
      <c r="E82" s="95">
        <f>SUM(E78:E81)</f>
        <v>267542</v>
      </c>
      <c r="F82" s="18"/>
      <c r="G82" s="46">
        <f>SUM(G78:G81)</f>
        <v>256591</v>
      </c>
      <c r="H82" s="18"/>
      <c r="I82" s="95">
        <f>SUM(I78:I81)</f>
        <v>542041</v>
      </c>
      <c r="J82" s="18"/>
      <c r="K82" s="46">
        <f>SUM(K78:K81)</f>
        <v>484249</v>
      </c>
    </row>
    <row r="83" spans="5:11" ht="12.75" customHeight="1">
      <c r="E83" s="17"/>
      <c r="F83" s="18"/>
      <c r="G83" s="18"/>
      <c r="H83" s="18"/>
      <c r="I83" s="17"/>
      <c r="J83" s="18"/>
      <c r="K83" s="18"/>
    </row>
    <row r="84" spans="2:11" ht="12.75" customHeight="1">
      <c r="B84" s="2" t="s">
        <v>299</v>
      </c>
      <c r="C84" s="2" t="s">
        <v>300</v>
      </c>
      <c r="E84" s="17"/>
      <c r="F84" s="18"/>
      <c r="G84" s="18"/>
      <c r="H84" s="18"/>
      <c r="I84" s="17"/>
      <c r="J84" s="18"/>
      <c r="K84" s="18"/>
    </row>
    <row r="85" spans="3:11" ht="12.75" customHeight="1">
      <c r="C85" s="2" t="s">
        <v>287</v>
      </c>
      <c r="E85" s="17"/>
      <c r="F85" s="18"/>
      <c r="G85" s="18"/>
      <c r="H85" s="18"/>
      <c r="I85" s="17"/>
      <c r="J85" s="18"/>
      <c r="K85" s="18"/>
    </row>
    <row r="86" spans="4:11" ht="12.75" customHeight="1">
      <c r="D86" s="2" t="s">
        <v>488</v>
      </c>
      <c r="E86" s="34">
        <v>-32453</v>
      </c>
      <c r="F86" s="18"/>
      <c r="G86" s="18">
        <v>441</v>
      </c>
      <c r="H86" s="18"/>
      <c r="I86" s="17">
        <v>-9547</v>
      </c>
      <c r="J86" s="18"/>
      <c r="K86" s="18">
        <v>744</v>
      </c>
    </row>
    <row r="87" spans="3:11" ht="12.75" customHeight="1">
      <c r="C87" s="2" t="s">
        <v>301</v>
      </c>
      <c r="E87" s="34"/>
      <c r="F87" s="18"/>
      <c r="G87" s="18"/>
      <c r="H87" s="18"/>
      <c r="I87" s="17"/>
      <c r="J87" s="18"/>
      <c r="K87" s="18"/>
    </row>
    <row r="88" spans="4:11" ht="12.75" customHeight="1">
      <c r="D88" s="2" t="s">
        <v>489</v>
      </c>
      <c r="E88" s="34">
        <v>40474</v>
      </c>
      <c r="F88" s="18"/>
      <c r="G88" s="18">
        <v>111975</v>
      </c>
      <c r="H88" s="18"/>
      <c r="I88" s="17">
        <v>136670</v>
      </c>
      <c r="J88" s="18"/>
      <c r="K88" s="18">
        <v>155503</v>
      </c>
    </row>
    <row r="89" spans="3:11" ht="12.75" customHeight="1">
      <c r="C89" s="2" t="s">
        <v>507</v>
      </c>
      <c r="E89" s="34">
        <v>0</v>
      </c>
      <c r="F89" s="18"/>
      <c r="G89" s="18">
        <v>0</v>
      </c>
      <c r="H89" s="18"/>
      <c r="I89" s="17">
        <v>4320</v>
      </c>
      <c r="J89" s="18"/>
      <c r="K89" s="18">
        <v>0</v>
      </c>
    </row>
    <row r="90" spans="5:11" ht="12.75" customHeight="1">
      <c r="E90" s="95">
        <f>SUM(E85:E89)</f>
        <v>8021</v>
      </c>
      <c r="F90" s="18"/>
      <c r="G90" s="46">
        <f>SUM(G85:G89)</f>
        <v>112416</v>
      </c>
      <c r="H90" s="18"/>
      <c r="I90" s="95">
        <f>SUM(I85:I89)</f>
        <v>131443</v>
      </c>
      <c r="J90" s="18"/>
      <c r="K90" s="46">
        <f>SUM(K85:K89)</f>
        <v>156247</v>
      </c>
    </row>
    <row r="91" spans="5:11" ht="12.75" customHeight="1">
      <c r="E91" s="17"/>
      <c r="F91" s="18"/>
      <c r="G91" s="18"/>
      <c r="H91" s="18"/>
      <c r="I91" s="17"/>
      <c r="J91" s="18"/>
      <c r="K91" s="18"/>
    </row>
    <row r="92" spans="2:11" ht="12.75" customHeight="1">
      <c r="B92" s="2" t="s">
        <v>259</v>
      </c>
      <c r="C92" s="2" t="s">
        <v>288</v>
      </c>
      <c r="E92" s="17"/>
      <c r="F92" s="18"/>
      <c r="G92" s="18"/>
      <c r="H92" s="18"/>
      <c r="I92" s="17"/>
      <c r="J92" s="18"/>
      <c r="K92" s="18"/>
    </row>
    <row r="93" spans="3:11" ht="12.75" customHeight="1">
      <c r="C93" s="2" t="s">
        <v>415</v>
      </c>
      <c r="E93" s="34">
        <v>1402</v>
      </c>
      <c r="F93" s="18"/>
      <c r="G93" s="18">
        <v>1149</v>
      </c>
      <c r="H93" s="18"/>
      <c r="I93" s="17">
        <v>3084</v>
      </c>
      <c r="J93" s="18"/>
      <c r="K93" s="18">
        <v>1165</v>
      </c>
    </row>
    <row r="94" spans="3:11" ht="12.75" customHeight="1">
      <c r="C94" s="2" t="s">
        <v>302</v>
      </c>
      <c r="E94" s="34">
        <v>74763</v>
      </c>
      <c r="F94" s="18"/>
      <c r="G94" s="18">
        <v>2155875</v>
      </c>
      <c r="H94" s="18"/>
      <c r="I94" s="17">
        <v>74763</v>
      </c>
      <c r="J94" s="18"/>
      <c r="K94" s="18">
        <v>2918375</v>
      </c>
    </row>
    <row r="95" spans="5:11" ht="12.75" customHeight="1">
      <c r="E95" s="95">
        <f>SUM(E93:E94)</f>
        <v>76165</v>
      </c>
      <c r="F95" s="18"/>
      <c r="G95" s="46">
        <f>SUM(G93:G94)</f>
        <v>2157024</v>
      </c>
      <c r="H95" s="18"/>
      <c r="I95" s="95">
        <f>SUM(I93:I94)</f>
        <v>77847</v>
      </c>
      <c r="J95" s="18"/>
      <c r="K95" s="46">
        <f>SUM(K93:K94)</f>
        <v>2919540</v>
      </c>
    </row>
    <row r="96" spans="5:11" ht="12.75" customHeight="1">
      <c r="E96" s="17"/>
      <c r="F96" s="18"/>
      <c r="G96" s="18"/>
      <c r="H96" s="18"/>
      <c r="I96" s="17"/>
      <c r="J96" s="18"/>
      <c r="K96" s="18"/>
    </row>
    <row r="97" spans="2:11" ht="12.75" customHeight="1">
      <c r="B97" s="2" t="s">
        <v>289</v>
      </c>
      <c r="C97" s="2" t="s">
        <v>490</v>
      </c>
      <c r="E97" s="17"/>
      <c r="F97" s="18"/>
      <c r="G97" s="18"/>
      <c r="H97" s="18"/>
      <c r="I97" s="17"/>
      <c r="J97" s="18"/>
      <c r="K97" s="18"/>
    </row>
    <row r="98" spans="4:11" ht="12.75" customHeight="1">
      <c r="D98" s="2" t="s">
        <v>492</v>
      </c>
      <c r="E98" s="17"/>
      <c r="F98" s="18"/>
      <c r="G98" s="18"/>
      <c r="H98" s="18"/>
      <c r="I98" s="17"/>
      <c r="J98" s="18"/>
      <c r="K98" s="18"/>
    </row>
    <row r="99" spans="4:11" ht="12.75" customHeight="1">
      <c r="D99" s="2" t="s">
        <v>493</v>
      </c>
      <c r="E99" s="34">
        <v>164015</v>
      </c>
      <c r="F99" s="18"/>
      <c r="G99" s="18">
        <v>14810</v>
      </c>
      <c r="H99" s="18"/>
      <c r="I99" s="17">
        <v>163922</v>
      </c>
      <c r="J99" s="18"/>
      <c r="K99" s="18">
        <v>42688</v>
      </c>
    </row>
    <row r="100" spans="3:11" ht="12.75" customHeight="1">
      <c r="C100" s="2" t="s">
        <v>538</v>
      </c>
      <c r="E100" s="34">
        <v>639</v>
      </c>
      <c r="F100" s="18"/>
      <c r="G100" s="18">
        <v>0</v>
      </c>
      <c r="H100" s="18"/>
      <c r="I100" s="17">
        <v>32664</v>
      </c>
      <c r="J100" s="18"/>
      <c r="K100" s="18">
        <v>0</v>
      </c>
    </row>
    <row r="101" spans="5:11" ht="12.75" customHeight="1">
      <c r="E101" s="95">
        <f>SUM(E99:E100)</f>
        <v>164654</v>
      </c>
      <c r="F101" s="18"/>
      <c r="G101" s="46">
        <f>SUM(G99:G100)</f>
        <v>14810</v>
      </c>
      <c r="H101" s="18"/>
      <c r="I101" s="95">
        <f>SUM(I99:I100)</f>
        <v>196586</v>
      </c>
      <c r="J101" s="18"/>
      <c r="K101" s="46">
        <f>SUM(K99:K100)</f>
        <v>42688</v>
      </c>
    </row>
    <row r="102" spans="5:11" ht="12.75" customHeight="1">
      <c r="E102" s="17"/>
      <c r="F102" s="18"/>
      <c r="G102" s="18"/>
      <c r="H102" s="18"/>
      <c r="I102" s="17"/>
      <c r="J102" s="18"/>
      <c r="K102" s="18"/>
    </row>
    <row r="103" spans="2:11" ht="12.75" customHeight="1">
      <c r="B103" s="2" t="s">
        <v>290</v>
      </c>
      <c r="C103" s="2" t="s">
        <v>291</v>
      </c>
      <c r="E103" s="17"/>
      <c r="F103" s="18"/>
      <c r="G103" s="18"/>
      <c r="H103" s="18"/>
      <c r="I103" s="17"/>
      <c r="J103" s="18"/>
      <c r="K103" s="18"/>
    </row>
    <row r="104" spans="3:11" ht="12.75" customHeight="1">
      <c r="C104" s="2" t="s">
        <v>292</v>
      </c>
      <c r="E104" s="17"/>
      <c r="F104" s="18"/>
      <c r="G104" s="18"/>
      <c r="H104" s="18"/>
      <c r="I104" s="17"/>
      <c r="J104" s="18"/>
      <c r="K104" s="18"/>
    </row>
    <row r="105" spans="4:11" ht="12.75" customHeight="1">
      <c r="D105" s="13" t="s">
        <v>293</v>
      </c>
      <c r="E105" s="34">
        <v>84012</v>
      </c>
      <c r="F105" s="18"/>
      <c r="G105" s="18">
        <v>106063</v>
      </c>
      <c r="H105" s="18"/>
      <c r="I105" s="34">
        <v>167012</v>
      </c>
      <c r="J105" s="18"/>
      <c r="K105" s="35">
        <v>187193</v>
      </c>
    </row>
    <row r="106" spans="4:11" ht="12.75" customHeight="1">
      <c r="D106" s="13" t="s">
        <v>294</v>
      </c>
      <c r="E106" s="34">
        <v>5527</v>
      </c>
      <c r="F106" s="18"/>
      <c r="G106" s="18">
        <v>-16343</v>
      </c>
      <c r="H106" s="18"/>
      <c r="I106" s="34">
        <v>24629</v>
      </c>
      <c r="J106" s="18"/>
      <c r="K106" s="35">
        <v>-8734</v>
      </c>
    </row>
    <row r="107" spans="3:11" ht="12.75" customHeight="1">
      <c r="C107" s="2" t="s">
        <v>295</v>
      </c>
      <c r="E107" s="34">
        <v>3838</v>
      </c>
      <c r="F107" s="18"/>
      <c r="G107" s="18">
        <v>3221</v>
      </c>
      <c r="H107" s="18"/>
      <c r="I107" s="17">
        <v>8459</v>
      </c>
      <c r="J107" s="18"/>
      <c r="K107" s="18">
        <v>6411</v>
      </c>
    </row>
    <row r="108" spans="3:11" ht="12.75" customHeight="1">
      <c r="C108" s="2" t="s">
        <v>303</v>
      </c>
      <c r="E108" s="34"/>
      <c r="F108" s="18"/>
      <c r="G108" s="18"/>
      <c r="H108" s="18"/>
      <c r="I108" s="17"/>
      <c r="J108" s="18"/>
      <c r="K108" s="18"/>
    </row>
    <row r="109" spans="4:11" ht="12.75" customHeight="1">
      <c r="D109" s="2" t="s">
        <v>304</v>
      </c>
      <c r="E109" s="34">
        <v>-507</v>
      </c>
      <c r="F109" s="18"/>
      <c r="G109" s="18">
        <v>2661</v>
      </c>
      <c r="H109" s="18"/>
      <c r="I109" s="17">
        <v>-507</v>
      </c>
      <c r="J109" s="18"/>
      <c r="K109" s="18">
        <v>3736</v>
      </c>
    </row>
    <row r="110" spans="3:11" ht="12.75" customHeight="1">
      <c r="C110" s="2" t="s">
        <v>296</v>
      </c>
      <c r="E110" s="34"/>
      <c r="F110" s="18"/>
      <c r="G110" s="18"/>
      <c r="H110" s="18"/>
      <c r="I110" s="17"/>
      <c r="J110" s="18"/>
      <c r="K110" s="18"/>
    </row>
    <row r="111" spans="4:11" ht="12.75" customHeight="1">
      <c r="D111" s="2" t="s">
        <v>297</v>
      </c>
      <c r="E111" s="34">
        <v>14905</v>
      </c>
      <c r="F111" s="18"/>
      <c r="G111" s="18">
        <v>0</v>
      </c>
      <c r="H111" s="18"/>
      <c r="I111" s="17">
        <v>14905</v>
      </c>
      <c r="J111" s="18"/>
      <c r="K111" s="18">
        <v>0</v>
      </c>
    </row>
    <row r="112" spans="3:11" ht="12.75" customHeight="1">
      <c r="C112" s="2" t="s">
        <v>60</v>
      </c>
      <c r="E112" s="34">
        <v>17493</v>
      </c>
      <c r="F112" s="18"/>
      <c r="G112" s="18">
        <v>12314</v>
      </c>
      <c r="H112" s="18"/>
      <c r="I112" s="17">
        <v>33709</v>
      </c>
      <c r="J112" s="18"/>
      <c r="K112" s="18">
        <v>26254</v>
      </c>
    </row>
    <row r="113" spans="5:11" ht="12.75" customHeight="1">
      <c r="E113" s="95">
        <f>SUM(E104:E112)</f>
        <v>125268</v>
      </c>
      <c r="F113" s="18"/>
      <c r="G113" s="46">
        <f>SUM(G104:G112)</f>
        <v>107916</v>
      </c>
      <c r="H113" s="18"/>
      <c r="I113" s="95">
        <f>SUM(I104:I112)</f>
        <v>248207</v>
      </c>
      <c r="J113" s="18"/>
      <c r="K113" s="46">
        <f>SUM(K104:K112)</f>
        <v>214860</v>
      </c>
    </row>
    <row r="114" spans="5:11" ht="12.75" customHeight="1">
      <c r="E114" s="17"/>
      <c r="F114" s="18"/>
      <c r="G114" s="18"/>
      <c r="H114" s="18"/>
      <c r="I114" s="17"/>
      <c r="J114" s="18"/>
      <c r="K114" s="18"/>
    </row>
    <row r="115" spans="3:11" ht="12.75" customHeight="1" thickBot="1">
      <c r="C115" s="2" t="s">
        <v>298</v>
      </c>
      <c r="E115" s="68">
        <f>+E82+E90+E95+E101+E113</f>
        <v>641650</v>
      </c>
      <c r="F115" s="18"/>
      <c r="G115" s="42">
        <f>+G82+G90+G95+G101+G113</f>
        <v>2648757</v>
      </c>
      <c r="H115" s="18"/>
      <c r="I115" s="68">
        <f>+I82+I90+I95+I101+I113</f>
        <v>1196124</v>
      </c>
      <c r="J115" s="18"/>
      <c r="K115" s="42">
        <f>+K82+K90+K95+K101+K113</f>
        <v>3817584</v>
      </c>
    </row>
    <row r="116" ht="12.75" customHeight="1" thickTop="1"/>
  </sheetData>
  <mergeCells count="10">
    <mergeCell ref="A65:K65"/>
    <mergeCell ref="A66:K66"/>
    <mergeCell ref="A67:K67"/>
    <mergeCell ref="E72:G72"/>
    <mergeCell ref="I72:K72"/>
    <mergeCell ref="A1:K1"/>
    <mergeCell ref="A2:K2"/>
    <mergeCell ref="A3:K3"/>
    <mergeCell ref="E7:G7"/>
    <mergeCell ref="I7:K7"/>
  </mergeCells>
  <printOptions/>
  <pageMargins left="0.47" right="0.49" top="0.5905511811023623" bottom="0.3937007874015748" header="0.5118110236220472" footer="0.5118110236220472"/>
  <pageSetup fitToHeight="3" horizontalDpi="600" verticalDpi="600" orientation="portrait" paperSize="9" scale="91" r:id="rId1"/>
  <rowBreaks count="1" manualBreakCount="1">
    <brk id="64" max="10" man="1"/>
  </rowBreaks>
</worksheet>
</file>

<file path=xl/worksheets/sheet6.xml><?xml version="1.0" encoding="utf-8"?>
<worksheet xmlns="http://schemas.openxmlformats.org/spreadsheetml/2006/main" xmlns:r="http://schemas.openxmlformats.org/officeDocument/2006/relationships">
  <sheetPr>
    <tabColor indexed="11"/>
  </sheetPr>
  <dimension ref="A1:J54"/>
  <sheetViews>
    <sheetView view="pageBreakPreview" zoomScaleSheetLayoutView="100" workbookViewId="0" topLeftCell="A1">
      <selection activeCell="D9" sqref="D9"/>
    </sheetView>
  </sheetViews>
  <sheetFormatPr defaultColWidth="9.140625" defaultRowHeight="12.75" customHeight="1"/>
  <cols>
    <col min="1" max="1" width="5.7109375" style="2" customWidth="1"/>
    <col min="2" max="2" width="2.00390625" style="2" customWidth="1"/>
    <col min="3" max="3" width="35.7109375" style="2" customWidth="1"/>
    <col min="4" max="4" width="13.7109375" style="5" customWidth="1"/>
    <col min="5" max="5" width="0.85546875" style="2" customWidth="1"/>
    <col min="6" max="6" width="13.7109375" style="2" customWidth="1"/>
    <col min="7" max="7" width="0.85546875" style="2" customWidth="1"/>
    <col min="8" max="8" width="13.7109375" style="5" customWidth="1"/>
    <col min="9" max="9" width="0.85546875" style="2" customWidth="1"/>
    <col min="10" max="10" width="13.7109375" style="2" customWidth="1"/>
    <col min="11" max="16384" width="9.140625" style="2" customWidth="1"/>
  </cols>
  <sheetData>
    <row r="1" spans="1:10" ht="12.75" customHeight="1">
      <c r="A1" s="160" t="s">
        <v>354</v>
      </c>
      <c r="B1" s="160"/>
      <c r="C1" s="160"/>
      <c r="D1" s="160"/>
      <c r="E1" s="160"/>
      <c r="F1" s="160"/>
      <c r="G1" s="160"/>
      <c r="H1" s="160"/>
      <c r="I1" s="160"/>
      <c r="J1" s="160"/>
    </row>
    <row r="2" spans="1:10" ht="12.75" customHeight="1">
      <c r="A2" s="160" t="s">
        <v>355</v>
      </c>
      <c r="B2" s="160"/>
      <c r="C2" s="160"/>
      <c r="D2" s="160"/>
      <c r="E2" s="160"/>
      <c r="F2" s="160"/>
      <c r="G2" s="160"/>
      <c r="H2" s="160"/>
      <c r="I2" s="160"/>
      <c r="J2" s="160"/>
    </row>
    <row r="3" spans="1:10" ht="12.75" customHeight="1">
      <c r="A3" s="160" t="s">
        <v>0</v>
      </c>
      <c r="B3" s="160"/>
      <c r="C3" s="160"/>
      <c r="D3" s="160"/>
      <c r="E3" s="160"/>
      <c r="F3" s="160"/>
      <c r="G3" s="160"/>
      <c r="H3" s="160"/>
      <c r="I3" s="160"/>
      <c r="J3" s="160"/>
    </row>
    <row r="5" spans="1:3" ht="12.75" customHeight="1">
      <c r="A5" s="4" t="s">
        <v>129</v>
      </c>
      <c r="B5" s="5" t="s">
        <v>130</v>
      </c>
      <c r="C5" s="5"/>
    </row>
    <row r="7" spans="4:10" ht="12.75" customHeight="1">
      <c r="D7" s="160" t="s">
        <v>577</v>
      </c>
      <c r="E7" s="160"/>
      <c r="F7" s="160"/>
      <c r="G7" s="4"/>
      <c r="H7" s="160" t="s">
        <v>576</v>
      </c>
      <c r="I7" s="160"/>
      <c r="J7" s="160"/>
    </row>
    <row r="8" spans="4:10" ht="12.75" customHeight="1">
      <c r="D8" s="6" t="s">
        <v>571</v>
      </c>
      <c r="E8" s="6"/>
      <c r="F8" s="6" t="s">
        <v>571</v>
      </c>
      <c r="G8" s="7"/>
      <c r="H8" s="6" t="s">
        <v>571</v>
      </c>
      <c r="I8" s="6"/>
      <c r="J8" s="88" t="s">
        <v>571</v>
      </c>
    </row>
    <row r="9" spans="4:10" ht="12.75" customHeight="1">
      <c r="D9" s="4">
        <v>2005</v>
      </c>
      <c r="E9" s="4"/>
      <c r="F9" s="4">
        <v>2004</v>
      </c>
      <c r="G9" s="4"/>
      <c r="H9" s="4">
        <v>2005</v>
      </c>
      <c r="I9" s="4"/>
      <c r="J9" s="85">
        <v>2004</v>
      </c>
    </row>
    <row r="10" spans="4:10" ht="12.75" customHeight="1">
      <c r="D10" s="4" t="s">
        <v>3</v>
      </c>
      <c r="E10" s="4"/>
      <c r="F10" s="4" t="s">
        <v>3</v>
      </c>
      <c r="G10" s="4"/>
      <c r="H10" s="4" t="s">
        <v>3</v>
      </c>
      <c r="I10" s="4"/>
      <c r="J10" s="85" t="s">
        <v>3</v>
      </c>
    </row>
    <row r="11" spans="2:3" ht="12.75" customHeight="1">
      <c r="B11" s="10" t="s">
        <v>2</v>
      </c>
      <c r="C11" s="10"/>
    </row>
    <row r="12" spans="2:10" ht="12.75" customHeight="1">
      <c r="B12" s="2" t="s">
        <v>119</v>
      </c>
      <c r="D12" s="17"/>
      <c r="E12" s="18"/>
      <c r="F12" s="18"/>
      <c r="G12" s="18"/>
      <c r="H12" s="17"/>
      <c r="I12" s="18"/>
      <c r="J12" s="18"/>
    </row>
    <row r="13" spans="2:10" ht="12.75" customHeight="1">
      <c r="B13" s="2" t="s">
        <v>120</v>
      </c>
      <c r="D13" s="34">
        <v>284853</v>
      </c>
      <c r="E13" s="18"/>
      <c r="F13" s="35">
        <v>275497</v>
      </c>
      <c r="G13" s="18"/>
      <c r="H13" s="17">
        <v>558503</v>
      </c>
      <c r="I13" s="18"/>
      <c r="J13" s="18">
        <v>522283</v>
      </c>
    </row>
    <row r="14" spans="2:10" ht="12.75" customHeight="1">
      <c r="B14" s="2" t="s">
        <v>121</v>
      </c>
      <c r="D14" s="34">
        <v>42336</v>
      </c>
      <c r="E14" s="18"/>
      <c r="F14" s="35">
        <v>40056</v>
      </c>
      <c r="G14" s="18"/>
      <c r="H14" s="17">
        <v>81925</v>
      </c>
      <c r="I14" s="18"/>
      <c r="J14" s="18">
        <v>75750</v>
      </c>
    </row>
    <row r="15" spans="2:10" ht="12.75" customHeight="1">
      <c r="B15" s="2" t="s">
        <v>31</v>
      </c>
      <c r="D15" s="34">
        <v>42439</v>
      </c>
      <c r="E15" s="18"/>
      <c r="F15" s="35">
        <v>21991</v>
      </c>
      <c r="G15" s="18"/>
      <c r="H15" s="17">
        <v>84142</v>
      </c>
      <c r="I15" s="18"/>
      <c r="J15" s="18">
        <v>59638</v>
      </c>
    </row>
    <row r="16" spans="2:10" ht="12.75" customHeight="1">
      <c r="B16" s="2" t="s">
        <v>122</v>
      </c>
      <c r="D16" s="34"/>
      <c r="E16" s="18"/>
      <c r="F16" s="35"/>
      <c r="G16" s="18"/>
      <c r="H16" s="17"/>
      <c r="I16" s="18"/>
      <c r="J16" s="18"/>
    </row>
    <row r="17" spans="2:10" ht="12.75" customHeight="1">
      <c r="B17" s="2" t="s">
        <v>123</v>
      </c>
      <c r="D17" s="34">
        <v>43590</v>
      </c>
      <c r="E17" s="18"/>
      <c r="F17" s="35">
        <v>52018</v>
      </c>
      <c r="G17" s="18"/>
      <c r="H17" s="17">
        <v>87688</v>
      </c>
      <c r="I17" s="18"/>
      <c r="J17" s="18">
        <v>89942</v>
      </c>
    </row>
    <row r="18" spans="2:10" ht="12.75" customHeight="1">
      <c r="B18" s="2" t="s">
        <v>124</v>
      </c>
      <c r="D18" s="34">
        <v>14287</v>
      </c>
      <c r="E18" s="18"/>
      <c r="F18" s="35">
        <v>12989</v>
      </c>
      <c r="G18" s="18"/>
      <c r="H18" s="17">
        <v>28616</v>
      </c>
      <c r="I18" s="18"/>
      <c r="J18" s="18">
        <v>27938</v>
      </c>
    </row>
    <row r="19" spans="2:10" ht="12.75" customHeight="1">
      <c r="B19" s="2" t="s">
        <v>495</v>
      </c>
      <c r="D19" s="34"/>
      <c r="E19" s="18"/>
      <c r="F19" s="35"/>
      <c r="G19" s="18"/>
      <c r="H19" s="17"/>
      <c r="I19" s="18"/>
      <c r="J19" s="18"/>
    </row>
    <row r="20" spans="3:10" ht="12.75" customHeight="1">
      <c r="C20" s="2" t="s">
        <v>494</v>
      </c>
      <c r="D20" s="34">
        <v>30792</v>
      </c>
      <c r="E20" s="18"/>
      <c r="F20" s="35">
        <v>12949</v>
      </c>
      <c r="G20" s="18"/>
      <c r="H20" s="17">
        <v>59145</v>
      </c>
      <c r="I20" s="18"/>
      <c r="J20" s="35">
        <f>36+11765+26281</f>
        <v>38082</v>
      </c>
    </row>
    <row r="21" spans="2:10" ht="12.75" customHeight="1">
      <c r="B21" s="2" t="s">
        <v>125</v>
      </c>
      <c r="D21" s="34">
        <v>57280</v>
      </c>
      <c r="E21" s="18"/>
      <c r="F21" s="35">
        <v>64231</v>
      </c>
      <c r="G21" s="18"/>
      <c r="H21" s="17">
        <v>95502</v>
      </c>
      <c r="I21" s="18"/>
      <c r="J21" s="18">
        <v>123414</v>
      </c>
    </row>
    <row r="22" spans="2:10" ht="12.75" customHeight="1">
      <c r="B22" s="2" t="s">
        <v>31</v>
      </c>
      <c r="D22" s="34">
        <v>1563</v>
      </c>
      <c r="E22" s="18"/>
      <c r="F22" s="35">
        <v>26715</v>
      </c>
      <c r="G22" s="18"/>
      <c r="H22" s="17">
        <v>8092</v>
      </c>
      <c r="I22" s="18"/>
      <c r="J22" s="18">
        <v>30438</v>
      </c>
    </row>
    <row r="23" spans="2:10" ht="12.75" customHeight="1">
      <c r="B23" s="2" t="s">
        <v>126</v>
      </c>
      <c r="D23" s="34"/>
      <c r="E23" s="18"/>
      <c r="F23" s="35"/>
      <c r="G23" s="18"/>
      <c r="H23" s="17"/>
      <c r="I23" s="18"/>
      <c r="J23" s="18"/>
    </row>
    <row r="24" spans="2:10" ht="12.75" customHeight="1">
      <c r="B24" s="2" t="s">
        <v>127</v>
      </c>
      <c r="D24" s="34">
        <v>62958</v>
      </c>
      <c r="E24" s="18"/>
      <c r="F24" s="35">
        <v>13022</v>
      </c>
      <c r="G24" s="18"/>
      <c r="H24" s="34">
        <v>122091</v>
      </c>
      <c r="I24" s="18"/>
      <c r="J24" s="18">
        <v>52201</v>
      </c>
    </row>
    <row r="25" spans="2:10" ht="12.75" customHeight="1">
      <c r="B25" s="2" t="s">
        <v>31</v>
      </c>
      <c r="D25" s="34">
        <v>8438</v>
      </c>
      <c r="E25" s="18"/>
      <c r="F25" s="35">
        <v>29928</v>
      </c>
      <c r="G25" s="18"/>
      <c r="H25" s="34">
        <v>16572</v>
      </c>
      <c r="I25" s="18"/>
      <c r="J25" s="18">
        <v>35271</v>
      </c>
    </row>
    <row r="26" spans="2:10" ht="12.75" customHeight="1">
      <c r="B26" s="2" t="s">
        <v>128</v>
      </c>
      <c r="D26" s="34"/>
      <c r="E26" s="18"/>
      <c r="F26" s="35"/>
      <c r="G26" s="18"/>
      <c r="H26" s="17"/>
      <c r="I26" s="18"/>
      <c r="J26" s="18"/>
    </row>
    <row r="27" spans="2:10" ht="12.75" customHeight="1">
      <c r="B27" s="2" t="s">
        <v>496</v>
      </c>
      <c r="D27" s="34">
        <v>59265</v>
      </c>
      <c r="E27" s="18"/>
      <c r="F27" s="35">
        <v>33186</v>
      </c>
      <c r="G27" s="18"/>
      <c r="H27" s="17">
        <v>131978</v>
      </c>
      <c r="I27" s="18"/>
      <c r="J27" s="18">
        <v>102034</v>
      </c>
    </row>
    <row r="28" spans="2:10" ht="12.75" customHeight="1">
      <c r="B28" s="2" t="s">
        <v>497</v>
      </c>
      <c r="D28" s="34">
        <v>47829</v>
      </c>
      <c r="E28" s="18"/>
      <c r="F28" s="35">
        <v>58518</v>
      </c>
      <c r="G28" s="18"/>
      <c r="H28" s="17">
        <v>98291</v>
      </c>
      <c r="I28" s="18"/>
      <c r="J28" s="18">
        <v>98797</v>
      </c>
    </row>
    <row r="29" spans="2:10" ht="12.75" customHeight="1">
      <c r="B29" s="2" t="s">
        <v>498</v>
      </c>
      <c r="D29" s="34">
        <v>36280</v>
      </c>
      <c r="E29" s="18"/>
      <c r="F29" s="35">
        <v>44002</v>
      </c>
      <c r="G29" s="18"/>
      <c r="H29" s="17">
        <f>115084-49700</f>
        <v>65384</v>
      </c>
      <c r="I29" s="18"/>
      <c r="J29" s="18">
        <v>71662</v>
      </c>
    </row>
    <row r="30" spans="2:10" ht="12.75" customHeight="1">
      <c r="B30" s="2" t="s">
        <v>510</v>
      </c>
      <c r="C30" s="2" t="s">
        <v>591</v>
      </c>
      <c r="D30" s="34">
        <v>20849</v>
      </c>
      <c r="E30" s="18"/>
      <c r="F30" s="35">
        <v>25328</v>
      </c>
      <c r="G30" s="18"/>
      <c r="H30" s="17">
        <v>49700</v>
      </c>
      <c r="I30" s="18"/>
      <c r="J30" s="18">
        <v>46388</v>
      </c>
    </row>
    <row r="31" spans="2:10" ht="12.75" customHeight="1">
      <c r="B31" s="2" t="s">
        <v>31</v>
      </c>
      <c r="D31" s="34">
        <v>11553</v>
      </c>
      <c r="E31" s="18"/>
      <c r="F31" s="35">
        <v>18638</v>
      </c>
      <c r="G31" s="18"/>
      <c r="H31" s="17">
        <v>19855</v>
      </c>
      <c r="I31" s="18"/>
      <c r="J31" s="18">
        <f>75101-46388</f>
        <v>28713</v>
      </c>
    </row>
    <row r="32" spans="4:10" ht="12.75" customHeight="1" thickBot="1">
      <c r="D32" s="68">
        <f>SUM(D12:D31)</f>
        <v>764312</v>
      </c>
      <c r="E32" s="18"/>
      <c r="F32" s="42">
        <f>SUM(F12:F31)</f>
        <v>729068</v>
      </c>
      <c r="G32" s="18"/>
      <c r="H32" s="68">
        <f>SUM(H12:H31)</f>
        <v>1507484</v>
      </c>
      <c r="I32" s="18"/>
      <c r="J32" s="42">
        <f>SUM(J12:J31)</f>
        <v>1402551</v>
      </c>
    </row>
    <row r="33" ht="12.75" customHeight="1" thickTop="1"/>
    <row r="34" spans="2:3" ht="12.75" customHeight="1">
      <c r="B34" s="10" t="s">
        <v>4</v>
      </c>
      <c r="C34" s="10"/>
    </row>
    <row r="35" spans="2:10" ht="12.75" customHeight="1">
      <c r="B35" s="2" t="s">
        <v>119</v>
      </c>
      <c r="D35" s="17"/>
      <c r="E35" s="18"/>
      <c r="F35" s="18"/>
      <c r="G35" s="18"/>
      <c r="H35" s="17"/>
      <c r="I35" s="18"/>
      <c r="J35" s="18"/>
    </row>
    <row r="36" spans="2:10" ht="12.75" customHeight="1">
      <c r="B36" s="2" t="s">
        <v>120</v>
      </c>
      <c r="D36" s="34">
        <v>262305</v>
      </c>
      <c r="E36" s="18"/>
      <c r="F36" s="18">
        <v>248543</v>
      </c>
      <c r="G36" s="18"/>
      <c r="H36" s="17">
        <v>518376</v>
      </c>
      <c r="I36" s="18"/>
      <c r="J36" s="18">
        <v>450930</v>
      </c>
    </row>
    <row r="37" spans="2:10" ht="12.75" customHeight="1">
      <c r="B37" s="2" t="s">
        <v>121</v>
      </c>
      <c r="D37" s="34">
        <v>39739</v>
      </c>
      <c r="E37" s="18"/>
      <c r="F37" s="18">
        <v>37203</v>
      </c>
      <c r="G37" s="18"/>
      <c r="H37" s="17">
        <v>76660</v>
      </c>
      <c r="I37" s="18"/>
      <c r="J37" s="18">
        <v>67119</v>
      </c>
    </row>
    <row r="38" spans="2:10" ht="12.75" customHeight="1">
      <c r="B38" s="2" t="s">
        <v>31</v>
      </c>
      <c r="D38" s="34">
        <v>40042</v>
      </c>
      <c r="E38" s="18"/>
      <c r="F38" s="18">
        <v>24299</v>
      </c>
      <c r="G38" s="18"/>
      <c r="H38" s="17">
        <v>72244</v>
      </c>
      <c r="I38" s="18"/>
      <c r="J38" s="18">
        <v>50843</v>
      </c>
    </row>
    <row r="39" spans="2:10" ht="12.75" customHeight="1">
      <c r="B39" s="2" t="s">
        <v>122</v>
      </c>
      <c r="D39" s="34"/>
      <c r="E39" s="18"/>
      <c r="F39" s="18"/>
      <c r="G39" s="18"/>
      <c r="H39" s="17"/>
      <c r="I39" s="18"/>
      <c r="J39" s="18"/>
    </row>
    <row r="40" spans="2:10" ht="12.75" customHeight="1">
      <c r="B40" s="2" t="s">
        <v>123</v>
      </c>
      <c r="D40" s="34">
        <v>39092</v>
      </c>
      <c r="E40" s="18"/>
      <c r="F40" s="18">
        <v>40399</v>
      </c>
      <c r="G40" s="18"/>
      <c r="H40" s="17">
        <v>78404</v>
      </c>
      <c r="I40" s="18"/>
      <c r="J40" s="18">
        <v>74491</v>
      </c>
    </row>
    <row r="41" spans="2:10" ht="12.75" customHeight="1">
      <c r="B41" s="2" t="s">
        <v>124</v>
      </c>
      <c r="D41" s="34">
        <v>15298</v>
      </c>
      <c r="E41" s="18"/>
      <c r="F41" s="18">
        <v>16112</v>
      </c>
      <c r="G41" s="18"/>
      <c r="H41" s="17">
        <v>28469</v>
      </c>
      <c r="I41" s="18"/>
      <c r="J41" s="18">
        <v>29903</v>
      </c>
    </row>
    <row r="42" spans="2:10" ht="12.75" customHeight="1">
      <c r="B42" s="2" t="s">
        <v>495</v>
      </c>
      <c r="D42" s="34"/>
      <c r="E42" s="18"/>
      <c r="F42" s="18"/>
      <c r="G42" s="18"/>
      <c r="H42" s="17"/>
      <c r="I42" s="18"/>
      <c r="J42" s="18"/>
    </row>
    <row r="43" spans="3:10" ht="12.75" customHeight="1">
      <c r="C43" s="2" t="s">
        <v>494</v>
      </c>
      <c r="D43" s="34">
        <v>26114</v>
      </c>
      <c r="E43" s="18"/>
      <c r="F43" s="18">
        <v>5420</v>
      </c>
      <c r="G43" s="18"/>
      <c r="H43" s="17">
        <v>52427</v>
      </c>
      <c r="I43" s="18"/>
      <c r="J43" s="18">
        <f>8123+10000</f>
        <v>18123</v>
      </c>
    </row>
    <row r="44" spans="2:10" ht="12.75" customHeight="1">
      <c r="B44" s="2" t="s">
        <v>125</v>
      </c>
      <c r="D44" s="34">
        <v>54265</v>
      </c>
      <c r="E44" s="18"/>
      <c r="F44" s="18">
        <v>48114</v>
      </c>
      <c r="G44" s="18"/>
      <c r="H44" s="17">
        <v>89771</v>
      </c>
      <c r="I44" s="18"/>
      <c r="J44" s="18">
        <f>115863-10000</f>
        <v>105863</v>
      </c>
    </row>
    <row r="45" spans="2:10" ht="12.75" customHeight="1">
      <c r="B45" s="2" t="s">
        <v>31</v>
      </c>
      <c r="D45" s="34">
        <v>1373</v>
      </c>
      <c r="E45" s="18"/>
      <c r="F45" s="18">
        <v>19740</v>
      </c>
      <c r="G45" s="18"/>
      <c r="H45" s="17">
        <v>5466</v>
      </c>
      <c r="I45" s="18"/>
      <c r="J45" s="18">
        <v>21025</v>
      </c>
    </row>
    <row r="46" spans="2:10" ht="12.75" customHeight="1">
      <c r="B46" s="2" t="s">
        <v>126</v>
      </c>
      <c r="D46" s="34"/>
      <c r="E46" s="18"/>
      <c r="F46" s="18"/>
      <c r="G46" s="18"/>
      <c r="H46" s="17"/>
      <c r="I46" s="18"/>
      <c r="J46" s="18"/>
    </row>
    <row r="47" spans="2:10" ht="12.75" customHeight="1">
      <c r="B47" s="2" t="s">
        <v>127</v>
      </c>
      <c r="D47" s="34">
        <v>50444</v>
      </c>
      <c r="E47" s="18"/>
      <c r="F47" s="18">
        <v>29036</v>
      </c>
      <c r="G47" s="18"/>
      <c r="H47" s="17">
        <v>96056</v>
      </c>
      <c r="I47" s="18"/>
      <c r="J47" s="18">
        <f>56846-4000</f>
        <v>52846</v>
      </c>
    </row>
    <row r="48" spans="2:10" ht="12.75" customHeight="1">
      <c r="B48" s="2" t="s">
        <v>31</v>
      </c>
      <c r="D48" s="34">
        <v>13437</v>
      </c>
      <c r="E48" s="18"/>
      <c r="F48" s="18">
        <v>3597</v>
      </c>
      <c r="G48" s="18"/>
      <c r="H48" s="17">
        <v>26326</v>
      </c>
      <c r="I48" s="18"/>
      <c r="J48" s="18">
        <f>12484+4000</f>
        <v>16484</v>
      </c>
    </row>
    <row r="49" spans="2:10" ht="12.75" customHeight="1">
      <c r="B49" s="2" t="s">
        <v>128</v>
      </c>
      <c r="D49" s="34"/>
      <c r="E49" s="18"/>
      <c r="F49" s="18"/>
      <c r="G49" s="18"/>
      <c r="H49" s="17"/>
      <c r="I49" s="18"/>
      <c r="J49" s="18"/>
    </row>
    <row r="50" spans="2:10" ht="12.75" customHeight="1">
      <c r="B50" s="2" t="s">
        <v>496</v>
      </c>
      <c r="D50" s="34">
        <v>56481</v>
      </c>
      <c r="E50" s="18"/>
      <c r="F50" s="18">
        <v>65311</v>
      </c>
      <c r="G50" s="18"/>
      <c r="H50" s="17">
        <v>127765</v>
      </c>
      <c r="I50" s="18"/>
      <c r="J50" s="18">
        <v>118654</v>
      </c>
    </row>
    <row r="51" spans="2:10" ht="12.75" customHeight="1">
      <c r="B51" s="2" t="s">
        <v>497</v>
      </c>
      <c r="D51" s="34">
        <v>60431</v>
      </c>
      <c r="E51" s="18"/>
      <c r="F51" s="18">
        <v>45011</v>
      </c>
      <c r="G51" s="18"/>
      <c r="H51" s="17">
        <v>112716</v>
      </c>
      <c r="I51" s="18"/>
      <c r="J51" s="18">
        <v>80289</v>
      </c>
    </row>
    <row r="52" spans="2:10" ht="12.75" customHeight="1">
      <c r="B52" s="2" t="s">
        <v>498</v>
      </c>
      <c r="D52" s="34">
        <v>19009</v>
      </c>
      <c r="E52" s="18"/>
      <c r="F52" s="18">
        <v>30790</v>
      </c>
      <c r="G52" s="18"/>
      <c r="H52" s="17">
        <v>40691</v>
      </c>
      <c r="I52" s="18"/>
      <c r="J52" s="18">
        <v>56617</v>
      </c>
    </row>
    <row r="53" spans="2:10" ht="12.75" customHeight="1">
      <c r="B53" s="2" t="s">
        <v>31</v>
      </c>
      <c r="D53" s="34">
        <v>11637</v>
      </c>
      <c r="E53" s="18"/>
      <c r="F53" s="18">
        <v>9748</v>
      </c>
      <c r="G53" s="18"/>
      <c r="H53" s="17">
        <v>19936</v>
      </c>
      <c r="I53" s="18"/>
      <c r="J53" s="18">
        <v>18385</v>
      </c>
    </row>
    <row r="54" spans="4:10" ht="12.75" customHeight="1" thickBot="1">
      <c r="D54" s="68">
        <f>SUM(D35:D53)</f>
        <v>689667</v>
      </c>
      <c r="E54" s="18"/>
      <c r="F54" s="42">
        <f>SUM(F35:F53)</f>
        <v>623323</v>
      </c>
      <c r="G54" s="18"/>
      <c r="H54" s="68">
        <f>SUM(H35:H53)</f>
        <v>1345307</v>
      </c>
      <c r="I54" s="18"/>
      <c r="J54" s="42">
        <f>SUM(J35:J53)</f>
        <v>1161572</v>
      </c>
    </row>
    <row r="55" ht="12.75" customHeight="1" thickTop="1"/>
  </sheetData>
  <mergeCells count="5">
    <mergeCell ref="A1:J1"/>
    <mergeCell ref="A2:J2"/>
    <mergeCell ref="A3:J3"/>
    <mergeCell ref="D7:F7"/>
    <mergeCell ref="H7:J7"/>
  </mergeCells>
  <printOptions/>
  <pageMargins left="0.49" right="0.49" top="0.5905511811023623" bottom="0.3937007874015748" header="0.5118110236220472" footer="0.5118110236220472"/>
  <pageSetup fitToHeight="4"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11"/>
  </sheetPr>
  <dimension ref="A1:K35"/>
  <sheetViews>
    <sheetView view="pageBreakPreview" zoomScaleSheetLayoutView="100" workbookViewId="0" topLeftCell="A1">
      <selection activeCell="D50" sqref="D50"/>
    </sheetView>
  </sheetViews>
  <sheetFormatPr defaultColWidth="9.140625" defaultRowHeight="12.75" customHeight="1"/>
  <cols>
    <col min="1" max="1" width="5.7109375" style="2" customWidth="1"/>
    <col min="2" max="2" width="2.00390625" style="2" customWidth="1"/>
    <col min="3" max="3" width="1.8515625" style="2" customWidth="1"/>
    <col min="4" max="4" width="35.7109375" style="2" customWidth="1"/>
    <col min="5" max="5" width="13.7109375" style="5" customWidth="1"/>
    <col min="6" max="6" width="0.85546875" style="2" customWidth="1"/>
    <col min="7" max="7" width="13.7109375" style="2" customWidth="1"/>
    <col min="8" max="8" width="0.85546875" style="2" customWidth="1"/>
    <col min="9" max="9" width="13.7109375" style="5" customWidth="1"/>
    <col min="10" max="10" width="0.85546875" style="2" customWidth="1"/>
    <col min="11" max="11" width="13.7109375" style="2" customWidth="1"/>
    <col min="12" max="16384" width="9.140625" style="2" customWidth="1"/>
  </cols>
  <sheetData>
    <row r="1" spans="1:11" ht="12.75" customHeight="1">
      <c r="A1" s="160" t="s">
        <v>354</v>
      </c>
      <c r="B1" s="160"/>
      <c r="C1" s="160"/>
      <c r="D1" s="160"/>
      <c r="E1" s="160"/>
      <c r="F1" s="160"/>
      <c r="G1" s="160"/>
      <c r="H1" s="160"/>
      <c r="I1" s="160"/>
      <c r="J1" s="160"/>
      <c r="K1" s="160"/>
    </row>
    <row r="2" spans="1:11" ht="12.75" customHeight="1">
      <c r="A2" s="160" t="s">
        <v>355</v>
      </c>
      <c r="B2" s="160"/>
      <c r="C2" s="160"/>
      <c r="D2" s="160"/>
      <c r="E2" s="160"/>
      <c r="F2" s="160"/>
      <c r="G2" s="160"/>
      <c r="H2" s="160"/>
      <c r="I2" s="160"/>
      <c r="J2" s="160"/>
      <c r="K2" s="160"/>
    </row>
    <row r="3" spans="1:11" ht="12.75" customHeight="1">
      <c r="A3" s="160" t="s">
        <v>0</v>
      </c>
      <c r="B3" s="160"/>
      <c r="C3" s="160"/>
      <c r="D3" s="160"/>
      <c r="E3" s="160"/>
      <c r="F3" s="160"/>
      <c r="G3" s="160"/>
      <c r="H3" s="160"/>
      <c r="I3" s="160"/>
      <c r="J3" s="160"/>
      <c r="K3" s="160"/>
    </row>
    <row r="5" spans="1:4" ht="12.75" customHeight="1">
      <c r="A5" s="4" t="s">
        <v>131</v>
      </c>
      <c r="B5" s="5" t="s">
        <v>132</v>
      </c>
      <c r="C5" s="5"/>
      <c r="D5" s="5"/>
    </row>
    <row r="7" spans="5:11" ht="12.75" customHeight="1">
      <c r="E7" s="160" t="s">
        <v>577</v>
      </c>
      <c r="F7" s="160"/>
      <c r="G7" s="160"/>
      <c r="H7" s="4"/>
      <c r="I7" s="160" t="s">
        <v>576</v>
      </c>
      <c r="J7" s="160"/>
      <c r="K7" s="160"/>
    </row>
    <row r="8" spans="5:11" ht="12.75" customHeight="1">
      <c r="E8" s="6" t="s">
        <v>571</v>
      </c>
      <c r="F8" s="6"/>
      <c r="G8" s="6" t="s">
        <v>571</v>
      </c>
      <c r="H8" s="7"/>
      <c r="I8" s="6" t="s">
        <v>571</v>
      </c>
      <c r="J8" s="6"/>
      <c r="K8" s="6" t="s">
        <v>571</v>
      </c>
    </row>
    <row r="9" spans="5:11" ht="12.75" customHeight="1">
      <c r="E9" s="4">
        <v>2005</v>
      </c>
      <c r="F9" s="4"/>
      <c r="G9" s="4">
        <v>2004</v>
      </c>
      <c r="H9" s="4"/>
      <c r="I9" s="4">
        <v>2005</v>
      </c>
      <c r="J9" s="4"/>
      <c r="K9" s="4">
        <v>2004</v>
      </c>
    </row>
    <row r="10" spans="5:11" ht="12.75" customHeight="1">
      <c r="E10" s="4" t="s">
        <v>3</v>
      </c>
      <c r="F10" s="4"/>
      <c r="G10" s="4" t="s">
        <v>3</v>
      </c>
      <c r="H10" s="4"/>
      <c r="I10" s="4" t="s">
        <v>3</v>
      </c>
      <c r="J10" s="4"/>
      <c r="K10" s="4" t="s">
        <v>3</v>
      </c>
    </row>
    <row r="11" spans="2:4" ht="12.75" customHeight="1">
      <c r="B11" s="10" t="s">
        <v>2</v>
      </c>
      <c r="C11" s="10"/>
      <c r="D11" s="10"/>
    </row>
    <row r="12" ht="12.75" customHeight="1">
      <c r="B12" s="2" t="s">
        <v>133</v>
      </c>
    </row>
    <row r="13" spans="3:11" ht="12.75" customHeight="1">
      <c r="C13" s="2" t="s">
        <v>305</v>
      </c>
      <c r="E13" s="17"/>
      <c r="F13" s="18"/>
      <c r="G13" s="18"/>
      <c r="H13" s="18"/>
      <c r="I13" s="17"/>
      <c r="J13" s="18"/>
      <c r="K13" s="18"/>
    </row>
    <row r="14" spans="4:11" ht="12.75" customHeight="1">
      <c r="D14" s="13" t="s">
        <v>306</v>
      </c>
      <c r="E14" s="34">
        <v>23754</v>
      </c>
      <c r="F14" s="35"/>
      <c r="G14" s="35">
        <v>-34007</v>
      </c>
      <c r="H14" s="35"/>
      <c r="I14" s="34">
        <v>32838</v>
      </c>
      <c r="J14" s="18"/>
      <c r="K14" s="18">
        <v>-11392</v>
      </c>
    </row>
    <row r="15" spans="4:11" ht="12.75" customHeight="1">
      <c r="D15" s="13" t="s">
        <v>307</v>
      </c>
      <c r="E15" s="34">
        <v>496370</v>
      </c>
      <c r="F15" s="35"/>
      <c r="G15" s="35">
        <v>426730</v>
      </c>
      <c r="H15" s="35"/>
      <c r="I15" s="34">
        <v>1080150</v>
      </c>
      <c r="J15" s="18"/>
      <c r="K15" s="18">
        <v>921956</v>
      </c>
    </row>
    <row r="16" spans="4:11" ht="12.75" customHeight="1">
      <c r="D16" s="13" t="s">
        <v>308</v>
      </c>
      <c r="E16" s="34">
        <v>-122479</v>
      </c>
      <c r="F16" s="35"/>
      <c r="G16" s="35">
        <v>-102382</v>
      </c>
      <c r="H16" s="35"/>
      <c r="I16" s="34">
        <v>-377524</v>
      </c>
      <c r="J16" s="18"/>
      <c r="K16" s="18">
        <v>-298816</v>
      </c>
    </row>
    <row r="17" spans="2:11" ht="12.75" customHeight="1">
      <c r="B17" s="2" t="s">
        <v>134</v>
      </c>
      <c r="E17" s="34"/>
      <c r="F17" s="35"/>
      <c r="G17" s="35"/>
      <c r="H17" s="35"/>
      <c r="I17" s="34"/>
      <c r="J17" s="18"/>
      <c r="K17" s="18"/>
    </row>
    <row r="18" spans="3:11" ht="12.75" customHeight="1">
      <c r="C18" s="2" t="s">
        <v>309</v>
      </c>
      <c r="E18" s="34">
        <v>0</v>
      </c>
      <c r="F18" s="35"/>
      <c r="G18" s="35">
        <v>0</v>
      </c>
      <c r="H18" s="35"/>
      <c r="I18" s="34"/>
      <c r="J18" s="18"/>
      <c r="K18" s="18">
        <v>0</v>
      </c>
    </row>
    <row r="19" spans="2:11" ht="12.75" customHeight="1">
      <c r="B19" s="2" t="s">
        <v>135</v>
      </c>
      <c r="E19" s="34">
        <v>40439</v>
      </c>
      <c r="F19" s="35"/>
      <c r="G19" s="35">
        <v>4065</v>
      </c>
      <c r="H19" s="35"/>
      <c r="I19" s="34">
        <v>91909</v>
      </c>
      <c r="J19" s="18"/>
      <c r="K19" s="18">
        <v>5703</v>
      </c>
    </row>
    <row r="20" spans="2:11" ht="12.75" customHeight="1">
      <c r="B20" s="2" t="s">
        <v>136</v>
      </c>
      <c r="E20" s="34">
        <v>-115651</v>
      </c>
      <c r="F20" s="35"/>
      <c r="G20" s="35">
        <v>-165925</v>
      </c>
      <c r="H20" s="35"/>
      <c r="I20" s="34">
        <v>-229341</v>
      </c>
      <c r="J20" s="18"/>
      <c r="K20" s="18">
        <v>-220778</v>
      </c>
    </row>
    <row r="21" spans="5:11" ht="12.75" customHeight="1">
      <c r="E21" s="17"/>
      <c r="F21" s="18"/>
      <c r="G21" s="18"/>
      <c r="H21" s="18"/>
      <c r="I21" s="17"/>
      <c r="J21" s="18"/>
      <c r="K21" s="18"/>
    </row>
    <row r="22" spans="5:11" ht="12.75" customHeight="1" thickBot="1">
      <c r="E22" s="68">
        <f>SUM(E14:E20)</f>
        <v>322433</v>
      </c>
      <c r="F22" s="18"/>
      <c r="G22" s="42">
        <f>SUM(G14:G20)</f>
        <v>128481</v>
      </c>
      <c r="H22" s="18"/>
      <c r="I22" s="68">
        <f>SUM(I14:I20)</f>
        <v>598032</v>
      </c>
      <c r="J22" s="18"/>
      <c r="K22" s="42">
        <f>SUM(K14:K20)</f>
        <v>396673</v>
      </c>
    </row>
    <row r="23" ht="12.75" customHeight="1" thickTop="1"/>
    <row r="24" spans="2:4" ht="12.75" customHeight="1">
      <c r="B24" s="10" t="s">
        <v>4</v>
      </c>
      <c r="C24" s="10"/>
      <c r="D24" s="10"/>
    </row>
    <row r="25" ht="12.75" customHeight="1">
      <c r="B25" s="2" t="s">
        <v>133</v>
      </c>
    </row>
    <row r="26" spans="3:11" ht="12.75" customHeight="1">
      <c r="C26" s="2" t="s">
        <v>305</v>
      </c>
      <c r="E26" s="17"/>
      <c r="F26" s="18"/>
      <c r="G26" s="18"/>
      <c r="H26" s="18"/>
      <c r="I26" s="17"/>
      <c r="J26" s="18"/>
      <c r="K26" s="18"/>
    </row>
    <row r="27" spans="4:11" ht="12.75" customHeight="1">
      <c r="D27" s="13" t="s">
        <v>306</v>
      </c>
      <c r="E27" s="34">
        <v>24200</v>
      </c>
      <c r="F27" s="18"/>
      <c r="G27" s="18">
        <v>-42889</v>
      </c>
      <c r="H27" s="18"/>
      <c r="I27" s="34">
        <v>19766</v>
      </c>
      <c r="J27" s="18"/>
      <c r="K27" s="18">
        <v>522549</v>
      </c>
    </row>
    <row r="28" spans="4:11" ht="12.75" customHeight="1">
      <c r="D28" s="13" t="s">
        <v>307</v>
      </c>
      <c r="E28" s="34">
        <v>466556</v>
      </c>
      <c r="F28" s="18"/>
      <c r="G28" s="18">
        <v>423641</v>
      </c>
      <c r="H28" s="18"/>
      <c r="I28" s="34">
        <v>1014473</v>
      </c>
      <c r="J28" s="18"/>
      <c r="K28" s="18">
        <v>725029</v>
      </c>
    </row>
    <row r="29" spans="4:11" ht="12.75" customHeight="1">
      <c r="D29" s="13" t="s">
        <v>308</v>
      </c>
      <c r="E29" s="34">
        <v>-118009</v>
      </c>
      <c r="F29" s="18"/>
      <c r="G29" s="18">
        <v>-92459</v>
      </c>
      <c r="H29" s="18"/>
      <c r="I29" s="34">
        <v>-359731</v>
      </c>
      <c r="J29" s="18"/>
      <c r="K29" s="18">
        <v>-190558</v>
      </c>
    </row>
    <row r="30" spans="2:11" ht="12.75" customHeight="1">
      <c r="B30" s="2" t="s">
        <v>134</v>
      </c>
      <c r="E30" s="34"/>
      <c r="F30" s="18"/>
      <c r="G30" s="18"/>
      <c r="H30" s="18"/>
      <c r="I30" s="34"/>
      <c r="J30" s="18"/>
      <c r="K30" s="18"/>
    </row>
    <row r="31" spans="3:11" ht="12.75" customHeight="1">
      <c r="C31" s="2" t="s">
        <v>309</v>
      </c>
      <c r="E31" s="34">
        <v>0</v>
      </c>
      <c r="F31" s="18"/>
      <c r="G31" s="18">
        <v>0</v>
      </c>
      <c r="H31" s="18"/>
      <c r="I31" s="34">
        <v>0</v>
      </c>
      <c r="J31" s="18"/>
      <c r="K31" s="18">
        <v>0</v>
      </c>
    </row>
    <row r="32" spans="2:11" ht="12.75" customHeight="1">
      <c r="B32" s="2" t="s">
        <v>135</v>
      </c>
      <c r="E32" s="34">
        <v>41033</v>
      </c>
      <c r="F32" s="18"/>
      <c r="G32" s="35">
        <v>3756</v>
      </c>
      <c r="H32" s="18"/>
      <c r="I32" s="34">
        <v>92503</v>
      </c>
      <c r="J32" s="18"/>
      <c r="K32" s="35">
        <v>4020</v>
      </c>
    </row>
    <row r="33" spans="2:11" ht="12.75" customHeight="1">
      <c r="B33" s="2" t="s">
        <v>136</v>
      </c>
      <c r="E33" s="34">
        <v>-124604</v>
      </c>
      <c r="F33" s="18"/>
      <c r="G33" s="35">
        <v>-154576</v>
      </c>
      <c r="H33" s="18"/>
      <c r="I33" s="34">
        <v>-219719</v>
      </c>
      <c r="J33" s="18"/>
      <c r="K33" s="35">
        <v>-179723</v>
      </c>
    </row>
    <row r="34" spans="5:11" ht="12.75" customHeight="1">
      <c r="E34" s="17"/>
      <c r="F34" s="18"/>
      <c r="G34" s="18"/>
      <c r="H34" s="18"/>
      <c r="I34" s="17"/>
      <c r="J34" s="18"/>
      <c r="K34" s="18"/>
    </row>
    <row r="35" spans="5:11" ht="12.75" customHeight="1" thickBot="1">
      <c r="E35" s="68">
        <f>SUM(E27:E33)</f>
        <v>289176</v>
      </c>
      <c r="F35" s="18"/>
      <c r="G35" s="42">
        <f>SUM(G27:G33)</f>
        <v>137473</v>
      </c>
      <c r="H35" s="18"/>
      <c r="I35" s="68">
        <f>SUM(I27:I33)</f>
        <v>547292</v>
      </c>
      <c r="J35" s="18"/>
      <c r="K35" s="42">
        <f>SUM(K27:K33)</f>
        <v>881317</v>
      </c>
    </row>
    <row r="36" ht="12.75" customHeight="1" thickTop="1"/>
  </sheetData>
  <mergeCells count="5">
    <mergeCell ref="A1:K1"/>
    <mergeCell ref="A2:K2"/>
    <mergeCell ref="A3:K3"/>
    <mergeCell ref="E7:G7"/>
    <mergeCell ref="I7:K7"/>
  </mergeCells>
  <printOptions/>
  <pageMargins left="0.47" right="0.47" top="0.5905511811023623" bottom="0.3937007874015748" header="0.5118110236220472" footer="0.5118110236220472"/>
  <pageSetup fitToHeight="4"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O55"/>
  <sheetViews>
    <sheetView view="pageBreakPreview" zoomScaleSheetLayoutView="100" workbookViewId="0" topLeftCell="A1">
      <pane xSplit="3" ySplit="10" topLeftCell="H11" activePane="bottomRight" state="frozen"/>
      <selection pane="topLeft" activeCell="A1" sqref="A1"/>
      <selection pane="topRight" activeCell="D1" sqref="D1"/>
      <selection pane="bottomLeft" activeCell="A10" sqref="A10"/>
      <selection pane="bottomRight" activeCell="M31" sqref="M31"/>
    </sheetView>
  </sheetViews>
  <sheetFormatPr defaultColWidth="9.140625" defaultRowHeight="12.75"/>
  <cols>
    <col min="3" max="3" width="9.7109375" style="0" customWidth="1"/>
    <col min="4" max="4" width="12.7109375" style="133" customWidth="1"/>
    <col min="5" max="5" width="12.7109375" style="0" customWidth="1"/>
    <col min="6" max="6" width="12.7109375" style="133" customWidth="1"/>
    <col min="7" max="7" width="12.7109375" style="0" customWidth="1"/>
    <col min="8" max="8" width="12.7109375" style="133" customWidth="1"/>
    <col min="9" max="9" width="12.7109375" style="0" customWidth="1"/>
    <col min="10" max="10" width="12.7109375" style="133" customWidth="1"/>
    <col min="11" max="11" width="12.7109375" style="0" customWidth="1"/>
    <col min="12" max="12" width="12.7109375" style="133" customWidth="1"/>
    <col min="13" max="13" width="12.7109375" style="0" customWidth="1"/>
    <col min="14" max="14" width="12.7109375" style="133" customWidth="1"/>
    <col min="15" max="15" width="12.7109375" style="0" customWidth="1"/>
  </cols>
  <sheetData>
    <row r="1" spans="1:15" ht="15.75">
      <c r="A1" s="161" t="s">
        <v>354</v>
      </c>
      <c r="B1" s="161"/>
      <c r="C1" s="161"/>
      <c r="D1" s="161"/>
      <c r="E1" s="161"/>
      <c r="F1" s="161"/>
      <c r="G1" s="161"/>
      <c r="H1" s="161"/>
      <c r="I1" s="161"/>
      <c r="J1" s="161"/>
      <c r="K1" s="161"/>
      <c r="L1" s="161"/>
      <c r="M1" s="161"/>
      <c r="N1" s="161"/>
      <c r="O1" s="161"/>
    </row>
    <row r="2" spans="1:15" ht="12.75">
      <c r="A2" s="162" t="s">
        <v>355</v>
      </c>
      <c r="B2" s="162"/>
      <c r="C2" s="162"/>
      <c r="D2" s="162"/>
      <c r="E2" s="162"/>
      <c r="F2" s="162"/>
      <c r="G2" s="162"/>
      <c r="H2" s="162"/>
      <c r="I2" s="162"/>
      <c r="J2" s="162"/>
      <c r="K2" s="162"/>
      <c r="L2" s="162"/>
      <c r="M2" s="162"/>
      <c r="N2" s="162"/>
      <c r="O2" s="162"/>
    </row>
    <row r="3" spans="1:15" ht="12.75">
      <c r="A3" s="162" t="s">
        <v>0</v>
      </c>
      <c r="B3" s="162"/>
      <c r="C3" s="162"/>
      <c r="D3" s="162"/>
      <c r="E3" s="162"/>
      <c r="F3" s="162"/>
      <c r="G3" s="162"/>
      <c r="H3" s="162"/>
      <c r="I3" s="162"/>
      <c r="J3" s="162"/>
      <c r="K3" s="162"/>
      <c r="L3" s="162"/>
      <c r="M3" s="162"/>
      <c r="N3" s="162"/>
      <c r="O3" s="162"/>
    </row>
    <row r="4" spans="1:15" ht="12.75">
      <c r="A4" s="19"/>
      <c r="B4" s="2"/>
      <c r="C4" s="2"/>
      <c r="D4" s="34"/>
      <c r="E4" s="18"/>
      <c r="F4" s="134"/>
      <c r="G4" s="18"/>
      <c r="H4" s="34"/>
      <c r="I4" s="18"/>
      <c r="J4" s="34"/>
      <c r="K4" s="18"/>
      <c r="L4" s="34"/>
      <c r="M4" s="18"/>
      <c r="N4" s="34"/>
      <c r="O4" s="18"/>
    </row>
    <row r="5" spans="1:15" ht="14.25">
      <c r="A5" s="60" t="s">
        <v>458</v>
      </c>
      <c r="B5" s="2"/>
      <c r="C5" s="2"/>
      <c r="D5" s="34"/>
      <c r="E5" s="18"/>
      <c r="F5" s="34"/>
      <c r="G5" s="18"/>
      <c r="H5" s="34"/>
      <c r="I5" s="18"/>
      <c r="J5" s="34"/>
      <c r="K5" s="18"/>
      <c r="L5" s="34"/>
      <c r="M5" s="18"/>
      <c r="N5" s="34"/>
      <c r="O5" s="18"/>
    </row>
    <row r="6" spans="1:15" ht="12.75">
      <c r="A6" s="2"/>
      <c r="B6" s="2"/>
      <c r="C6" s="2"/>
      <c r="D6" s="34"/>
      <c r="E6" s="18"/>
      <c r="F6" s="34"/>
      <c r="G6" s="18"/>
      <c r="H6" s="34"/>
      <c r="I6" s="18"/>
      <c r="J6" s="34"/>
      <c r="K6" s="18"/>
      <c r="L6" s="34"/>
      <c r="M6" s="18"/>
      <c r="N6" s="34"/>
      <c r="O6" s="18"/>
    </row>
    <row r="7" spans="1:15" ht="12.75">
      <c r="A7" s="10" t="s">
        <v>360</v>
      </c>
      <c r="B7" s="2"/>
      <c r="C7" s="2"/>
      <c r="D7" s="34"/>
      <c r="E7" s="18"/>
      <c r="F7" s="34"/>
      <c r="G7" s="18"/>
      <c r="H7" s="34"/>
      <c r="I7" s="18"/>
      <c r="J7" s="34"/>
      <c r="K7" s="18"/>
      <c r="L7" s="34"/>
      <c r="M7" s="18"/>
      <c r="N7" s="34"/>
      <c r="O7" s="18"/>
    </row>
    <row r="8" spans="1:15" ht="12.75">
      <c r="A8" s="5"/>
      <c r="B8" s="5"/>
      <c r="C8" s="5"/>
      <c r="D8" s="164" t="s">
        <v>361</v>
      </c>
      <c r="E8" s="164"/>
      <c r="F8" s="164" t="s">
        <v>362</v>
      </c>
      <c r="G8" s="164"/>
      <c r="H8" s="164" t="s">
        <v>363</v>
      </c>
      <c r="I8" s="164"/>
      <c r="J8" s="164" t="s">
        <v>60</v>
      </c>
      <c r="K8" s="164"/>
      <c r="L8" s="164" t="s">
        <v>364</v>
      </c>
      <c r="M8" s="164"/>
      <c r="N8" s="164" t="s">
        <v>365</v>
      </c>
      <c r="O8" s="164"/>
    </row>
    <row r="9" spans="1:15" ht="12.75">
      <c r="A9" s="20"/>
      <c r="B9" s="20"/>
      <c r="C9" s="20"/>
      <c r="D9" s="111" t="s">
        <v>574</v>
      </c>
      <c r="E9" s="21" t="s">
        <v>575</v>
      </c>
      <c r="F9" s="111" t="s">
        <v>574</v>
      </c>
      <c r="G9" s="21" t="s">
        <v>575</v>
      </c>
      <c r="H9" s="111" t="s">
        <v>574</v>
      </c>
      <c r="I9" s="21" t="s">
        <v>575</v>
      </c>
      <c r="J9" s="111" t="s">
        <v>574</v>
      </c>
      <c r="K9" s="21" t="s">
        <v>575</v>
      </c>
      <c r="L9" s="111" t="s">
        <v>574</v>
      </c>
      <c r="M9" s="21" t="s">
        <v>575</v>
      </c>
      <c r="N9" s="111" t="s">
        <v>574</v>
      </c>
      <c r="O9" s="21" t="s">
        <v>575</v>
      </c>
    </row>
    <row r="10" spans="1:15" ht="12.75">
      <c r="A10" s="5" t="s">
        <v>366</v>
      </c>
      <c r="B10" s="2"/>
      <c r="C10" s="2"/>
      <c r="D10" s="112" t="s">
        <v>3</v>
      </c>
      <c r="E10" s="22" t="s">
        <v>3</v>
      </c>
      <c r="F10" s="112" t="s">
        <v>3</v>
      </c>
      <c r="G10" s="22" t="s">
        <v>3</v>
      </c>
      <c r="H10" s="112" t="s">
        <v>3</v>
      </c>
      <c r="I10" s="22" t="s">
        <v>3</v>
      </c>
      <c r="J10" s="112" t="s">
        <v>3</v>
      </c>
      <c r="K10" s="22" t="s">
        <v>3</v>
      </c>
      <c r="L10" s="112" t="s">
        <v>3</v>
      </c>
      <c r="M10" s="22" t="s">
        <v>3</v>
      </c>
      <c r="N10" s="112" t="s">
        <v>3</v>
      </c>
      <c r="O10" s="22" t="s">
        <v>3</v>
      </c>
    </row>
    <row r="11" spans="1:15" ht="12.75">
      <c r="A11" s="5" t="s">
        <v>137</v>
      </c>
      <c r="B11" s="2"/>
      <c r="C11" s="2"/>
      <c r="D11" s="34"/>
      <c r="E11" s="18"/>
      <c r="F11" s="34"/>
      <c r="G11" s="18"/>
      <c r="H11" s="34"/>
      <c r="I11" s="18"/>
      <c r="J11" s="34"/>
      <c r="K11" s="18"/>
      <c r="L11" s="34"/>
      <c r="M11" s="18"/>
      <c r="N11" s="34"/>
      <c r="O11" s="18"/>
    </row>
    <row r="12" spans="1:15" ht="12.75">
      <c r="A12" s="2" t="s">
        <v>367</v>
      </c>
      <c r="B12" s="2"/>
      <c r="C12" s="2"/>
      <c r="D12" s="112">
        <v>6021184</v>
      </c>
      <c r="E12" s="22">
        <v>4666730</v>
      </c>
      <c r="F12" s="112">
        <v>234784</v>
      </c>
      <c r="G12" s="22">
        <v>226720</v>
      </c>
      <c r="H12" s="112">
        <v>171552</v>
      </c>
      <c r="I12" s="22">
        <v>132620</v>
      </c>
      <c r="J12" s="112">
        <v>30695</v>
      </c>
      <c r="K12" s="22">
        <v>41197</v>
      </c>
      <c r="L12" s="112">
        <v>0</v>
      </c>
      <c r="M12" s="22">
        <v>0</v>
      </c>
      <c r="N12" s="112">
        <f>+D12+F12+H12+J12+L12</f>
        <v>6458215</v>
      </c>
      <c r="O12" s="22">
        <f>+E12+G12+I12+K12+M12</f>
        <v>5067267</v>
      </c>
    </row>
    <row r="13" spans="1:15" ht="12.75">
      <c r="A13" s="23" t="s">
        <v>368</v>
      </c>
      <c r="B13" s="23"/>
      <c r="C13" s="23"/>
      <c r="D13" s="113">
        <v>211188</v>
      </c>
      <c r="E13" s="24">
        <v>2978885</v>
      </c>
      <c r="F13" s="113">
        <v>39593</v>
      </c>
      <c r="G13" s="24">
        <v>17412</v>
      </c>
      <c r="H13" s="113">
        <v>130176</v>
      </c>
      <c r="I13" s="24">
        <v>42805</v>
      </c>
      <c r="J13" s="113">
        <v>6593</v>
      </c>
      <c r="K13" s="24">
        <v>12630</v>
      </c>
      <c r="L13" s="113">
        <v>-387550</v>
      </c>
      <c r="M13" s="24">
        <v>-3051732</v>
      </c>
      <c r="N13" s="113">
        <f>+D13+F13+H13+J13+L13</f>
        <v>0</v>
      </c>
      <c r="O13" s="24">
        <f>+E13+G13+I13+K13+M13</f>
        <v>0</v>
      </c>
    </row>
    <row r="14" spans="1:15" ht="13.5" thickBot="1">
      <c r="A14" s="25" t="s">
        <v>369</v>
      </c>
      <c r="B14" s="25"/>
      <c r="C14" s="25"/>
      <c r="D14" s="114">
        <f aca="true" t="shared" si="0" ref="D14:O14">+D12+D13</f>
        <v>6232372</v>
      </c>
      <c r="E14" s="14">
        <f t="shared" si="0"/>
        <v>7645615</v>
      </c>
      <c r="F14" s="114">
        <f t="shared" si="0"/>
        <v>274377</v>
      </c>
      <c r="G14" s="14">
        <f t="shared" si="0"/>
        <v>244132</v>
      </c>
      <c r="H14" s="114">
        <f t="shared" si="0"/>
        <v>301728</v>
      </c>
      <c r="I14" s="14">
        <f t="shared" si="0"/>
        <v>175425</v>
      </c>
      <c r="J14" s="114">
        <f t="shared" si="0"/>
        <v>37288</v>
      </c>
      <c r="K14" s="14">
        <f t="shared" si="0"/>
        <v>53827</v>
      </c>
      <c r="L14" s="114">
        <f t="shared" si="0"/>
        <v>-387550</v>
      </c>
      <c r="M14" s="14">
        <f t="shared" si="0"/>
        <v>-3051732</v>
      </c>
      <c r="N14" s="114">
        <f t="shared" si="0"/>
        <v>6458215</v>
      </c>
      <c r="O14" s="14">
        <f t="shared" si="0"/>
        <v>5067267</v>
      </c>
    </row>
    <row r="15" spans="1:15" ht="12.75">
      <c r="A15" s="2"/>
      <c r="B15" s="2"/>
      <c r="C15" s="2"/>
      <c r="D15" s="34"/>
      <c r="E15" s="18"/>
      <c r="F15" s="34"/>
      <c r="G15" s="18"/>
      <c r="H15" s="34"/>
      <c r="I15" s="18"/>
      <c r="J15" s="34"/>
      <c r="K15" s="18"/>
      <c r="L15" s="34"/>
      <c r="M15" s="18"/>
      <c r="N15" s="34"/>
      <c r="O15" s="18"/>
    </row>
    <row r="16" spans="1:15" ht="12.75">
      <c r="A16" s="5" t="s">
        <v>370</v>
      </c>
      <c r="B16" s="2"/>
      <c r="C16" s="2"/>
      <c r="D16" s="34"/>
      <c r="E16" s="18"/>
      <c r="F16" s="34"/>
      <c r="G16" s="18"/>
      <c r="H16" s="34"/>
      <c r="I16" s="18"/>
      <c r="J16" s="34"/>
      <c r="K16" s="18"/>
      <c r="L16" s="34"/>
      <c r="M16" s="18"/>
      <c r="N16" s="34"/>
      <c r="O16" s="18"/>
    </row>
    <row r="17" spans="1:15" ht="12.75">
      <c r="A17" s="8" t="s">
        <v>371</v>
      </c>
      <c r="B17" s="8"/>
      <c r="C17" s="8"/>
      <c r="D17" s="129">
        <v>2766200</v>
      </c>
      <c r="E17" s="15">
        <v>5127653</v>
      </c>
      <c r="F17" s="129">
        <v>111138</v>
      </c>
      <c r="G17" s="15">
        <v>97148</v>
      </c>
      <c r="H17" s="129">
        <v>174862</v>
      </c>
      <c r="I17" s="15">
        <v>79013</v>
      </c>
      <c r="J17" s="129">
        <v>-15826</v>
      </c>
      <c r="K17" s="15">
        <v>25124</v>
      </c>
      <c r="L17" s="129">
        <v>-224648</v>
      </c>
      <c r="M17" s="15">
        <v>-2966959</v>
      </c>
      <c r="N17" s="129">
        <f>+D17+F17+H17+J17+L17</f>
        <v>2811726</v>
      </c>
      <c r="O17" s="15">
        <f>+E17+G17+I17+K17+M17</f>
        <v>2361979</v>
      </c>
    </row>
    <row r="18" spans="1:15" ht="12.75">
      <c r="A18" s="16" t="s">
        <v>372</v>
      </c>
      <c r="B18" s="2"/>
      <c r="C18" s="2"/>
      <c r="D18" s="130">
        <v>-347165</v>
      </c>
      <c r="E18" s="26">
        <v>-187579</v>
      </c>
      <c r="F18" s="130">
        <v>0</v>
      </c>
      <c r="G18" s="26">
        <v>-4309</v>
      </c>
      <c r="H18" s="130">
        <v>0</v>
      </c>
      <c r="I18" s="26">
        <v>0</v>
      </c>
      <c r="J18" s="130">
        <v>0</v>
      </c>
      <c r="K18" s="26">
        <v>0</v>
      </c>
      <c r="L18" s="130">
        <v>0</v>
      </c>
      <c r="M18" s="26">
        <v>0</v>
      </c>
      <c r="N18" s="130">
        <f>+D18+F18+H18+J18+L18</f>
        <v>-347165</v>
      </c>
      <c r="O18" s="26">
        <f>+E18+G18+I18+K18+M18</f>
        <v>-191888</v>
      </c>
    </row>
    <row r="19" spans="1:15" ht="12.75">
      <c r="A19" s="16" t="s">
        <v>311</v>
      </c>
      <c r="B19" s="2"/>
      <c r="C19" s="2"/>
      <c r="D19" s="112">
        <f aca="true" t="shared" si="1" ref="D19:O19">+D17+D18</f>
        <v>2419035</v>
      </c>
      <c r="E19" s="22">
        <f t="shared" si="1"/>
        <v>4940074</v>
      </c>
      <c r="F19" s="112">
        <f t="shared" si="1"/>
        <v>111138</v>
      </c>
      <c r="G19" s="22">
        <f t="shared" si="1"/>
        <v>92839</v>
      </c>
      <c r="H19" s="112">
        <f t="shared" si="1"/>
        <v>174862</v>
      </c>
      <c r="I19" s="22">
        <f t="shared" si="1"/>
        <v>79013</v>
      </c>
      <c r="J19" s="112">
        <f t="shared" si="1"/>
        <v>-15826</v>
      </c>
      <c r="K19" s="22">
        <f t="shared" si="1"/>
        <v>25124</v>
      </c>
      <c r="L19" s="112">
        <f t="shared" si="1"/>
        <v>-224648</v>
      </c>
      <c r="M19" s="22">
        <f t="shared" si="1"/>
        <v>-2966959</v>
      </c>
      <c r="N19" s="112">
        <f t="shared" si="1"/>
        <v>2464561</v>
      </c>
      <c r="O19" s="22">
        <f t="shared" si="1"/>
        <v>2170091</v>
      </c>
    </row>
    <row r="20" spans="1:15" ht="12.75">
      <c r="A20" s="2" t="s">
        <v>373</v>
      </c>
      <c r="B20" s="2"/>
      <c r="C20" s="2"/>
      <c r="D20" s="112">
        <f>-537603-63000</f>
        <v>-600603</v>
      </c>
      <c r="E20" s="22">
        <v>-397696</v>
      </c>
      <c r="F20" s="112">
        <v>3115</v>
      </c>
      <c r="G20" s="22">
        <v>1523</v>
      </c>
      <c r="H20" s="112">
        <v>-544</v>
      </c>
      <c r="I20" s="22">
        <v>0</v>
      </c>
      <c r="J20" s="112">
        <v>0</v>
      </c>
      <c r="K20" s="22">
        <v>-500</v>
      </c>
      <c r="L20" s="112">
        <v>0</v>
      </c>
      <c r="M20" s="22">
        <v>0</v>
      </c>
      <c r="N20" s="112">
        <f>+D20+F20+H20+J20+L20</f>
        <v>-598032</v>
      </c>
      <c r="O20" s="22">
        <f>+E20+G20+I20+K20+M20</f>
        <v>-396673</v>
      </c>
    </row>
    <row r="21" spans="1:15" ht="12.75">
      <c r="A21" s="2" t="s">
        <v>374</v>
      </c>
      <c r="B21" s="2"/>
      <c r="C21" s="2"/>
      <c r="D21" s="115">
        <v>0</v>
      </c>
      <c r="E21" s="28">
        <v>0</v>
      </c>
      <c r="F21" s="115">
        <v>0</v>
      </c>
      <c r="G21" s="28">
        <v>0</v>
      </c>
      <c r="H21" s="115">
        <v>0</v>
      </c>
      <c r="I21" s="28">
        <v>0</v>
      </c>
      <c r="J21" s="115">
        <v>-45</v>
      </c>
      <c r="K21" s="26">
        <v>922</v>
      </c>
      <c r="L21" s="115">
        <v>0</v>
      </c>
      <c r="M21" s="29">
        <v>0</v>
      </c>
      <c r="N21" s="115">
        <f>+D21+F21+H21+J21+L21</f>
        <v>-45</v>
      </c>
      <c r="O21" s="26">
        <f>+E21+G21+I21+K21+M21</f>
        <v>922</v>
      </c>
    </row>
    <row r="22" spans="1:15" ht="12.75">
      <c r="A22" s="2" t="s">
        <v>375</v>
      </c>
      <c r="B22" s="2"/>
      <c r="C22" s="2"/>
      <c r="D22" s="129">
        <f aca="true" t="shared" si="2" ref="D22:O22">SUM(D19:D21)</f>
        <v>1818432</v>
      </c>
      <c r="E22" s="15">
        <f t="shared" si="2"/>
        <v>4542378</v>
      </c>
      <c r="F22" s="129">
        <f t="shared" si="2"/>
        <v>114253</v>
      </c>
      <c r="G22" s="15">
        <f t="shared" si="2"/>
        <v>94362</v>
      </c>
      <c r="H22" s="129">
        <f t="shared" si="2"/>
        <v>174318</v>
      </c>
      <c r="I22" s="15">
        <f t="shared" si="2"/>
        <v>79013</v>
      </c>
      <c r="J22" s="129">
        <f t="shared" si="2"/>
        <v>-15871</v>
      </c>
      <c r="K22" s="15">
        <f t="shared" si="2"/>
        <v>25546</v>
      </c>
      <c r="L22" s="129">
        <f t="shared" si="2"/>
        <v>-224648</v>
      </c>
      <c r="M22" s="15">
        <f t="shared" si="2"/>
        <v>-2966959</v>
      </c>
      <c r="N22" s="129">
        <f t="shared" si="2"/>
        <v>1866484</v>
      </c>
      <c r="O22" s="22">
        <f t="shared" si="2"/>
        <v>1774340</v>
      </c>
    </row>
    <row r="23" spans="1:15" ht="12.75">
      <c r="A23" s="2" t="s">
        <v>376</v>
      </c>
      <c r="B23" s="2"/>
      <c r="C23" s="2"/>
      <c r="D23" s="130">
        <f>-527620+17640</f>
        <v>-509980</v>
      </c>
      <c r="E23" s="26">
        <v>-1283004</v>
      </c>
      <c r="F23" s="130">
        <v>-39812</v>
      </c>
      <c r="G23" s="26">
        <v>-28456</v>
      </c>
      <c r="H23" s="130">
        <v>-42764</v>
      </c>
      <c r="I23" s="26">
        <v>-14511</v>
      </c>
      <c r="J23" s="130">
        <v>-4857</v>
      </c>
      <c r="K23" s="26">
        <v>-4651</v>
      </c>
      <c r="L23" s="130">
        <v>51411</v>
      </c>
      <c r="M23" s="26">
        <v>828163</v>
      </c>
      <c r="N23" s="130">
        <f>+D23+F23+H23+J23+L23</f>
        <v>-546002</v>
      </c>
      <c r="O23" s="26">
        <f>+E23+G23+I23+K23+M23</f>
        <v>-502459</v>
      </c>
    </row>
    <row r="24" spans="1:15" ht="12.75">
      <c r="A24" s="2" t="s">
        <v>377</v>
      </c>
      <c r="B24" s="2"/>
      <c r="C24" s="2"/>
      <c r="D24" s="112">
        <f aca="true" t="shared" si="3" ref="D24:O24">+D22+D23</f>
        <v>1308452</v>
      </c>
      <c r="E24" s="22">
        <f t="shared" si="3"/>
        <v>3259374</v>
      </c>
      <c r="F24" s="112">
        <f t="shared" si="3"/>
        <v>74441</v>
      </c>
      <c r="G24" s="22">
        <f t="shared" si="3"/>
        <v>65906</v>
      </c>
      <c r="H24" s="112">
        <f t="shared" si="3"/>
        <v>131554</v>
      </c>
      <c r="I24" s="22">
        <f t="shared" si="3"/>
        <v>64502</v>
      </c>
      <c r="J24" s="112">
        <f t="shared" si="3"/>
        <v>-20728</v>
      </c>
      <c r="K24" s="22">
        <f t="shared" si="3"/>
        <v>20895</v>
      </c>
      <c r="L24" s="112">
        <f t="shared" si="3"/>
        <v>-173237</v>
      </c>
      <c r="M24" s="22">
        <f t="shared" si="3"/>
        <v>-2138796</v>
      </c>
      <c r="N24" s="112">
        <f t="shared" si="3"/>
        <v>1320482</v>
      </c>
      <c r="O24" s="22">
        <f t="shared" si="3"/>
        <v>1271881</v>
      </c>
    </row>
    <row r="25" spans="1:15" ht="12.75">
      <c r="A25" s="2" t="s">
        <v>378</v>
      </c>
      <c r="B25" s="2"/>
      <c r="C25" s="2"/>
      <c r="D25" s="112">
        <v>0</v>
      </c>
      <c r="E25" s="22">
        <v>0</v>
      </c>
      <c r="F25" s="112">
        <v>0</v>
      </c>
      <c r="G25" s="22">
        <v>0</v>
      </c>
      <c r="H25" s="112">
        <v>0</v>
      </c>
      <c r="I25" s="22">
        <v>0</v>
      </c>
      <c r="J25" s="112">
        <v>0</v>
      </c>
      <c r="K25" s="22">
        <v>0</v>
      </c>
      <c r="L25" s="112">
        <v>0</v>
      </c>
      <c r="M25" s="22">
        <v>0</v>
      </c>
      <c r="N25" s="112">
        <v>-13458</v>
      </c>
      <c r="O25" s="15">
        <v>-23319</v>
      </c>
    </row>
    <row r="26" spans="1:15" ht="13.5" thickBot="1">
      <c r="A26" s="2" t="s">
        <v>379</v>
      </c>
      <c r="B26" s="2"/>
      <c r="C26" s="2"/>
      <c r="D26" s="131">
        <f aca="true" t="shared" si="4" ref="D26:O26">+D24+D25</f>
        <v>1308452</v>
      </c>
      <c r="E26" s="14">
        <f t="shared" si="4"/>
        <v>3259374</v>
      </c>
      <c r="F26" s="131">
        <f t="shared" si="4"/>
        <v>74441</v>
      </c>
      <c r="G26" s="14">
        <f t="shared" si="4"/>
        <v>65906</v>
      </c>
      <c r="H26" s="131">
        <f t="shared" si="4"/>
        <v>131554</v>
      </c>
      <c r="I26" s="14">
        <f t="shared" si="4"/>
        <v>64502</v>
      </c>
      <c r="J26" s="131">
        <f t="shared" si="4"/>
        <v>-20728</v>
      </c>
      <c r="K26" s="14">
        <f t="shared" si="4"/>
        <v>20895</v>
      </c>
      <c r="L26" s="131">
        <f t="shared" si="4"/>
        <v>-173237</v>
      </c>
      <c r="M26" s="14">
        <f t="shared" si="4"/>
        <v>-2138796</v>
      </c>
      <c r="N26" s="131">
        <f t="shared" si="4"/>
        <v>1307024</v>
      </c>
      <c r="O26" s="14">
        <f t="shared" si="4"/>
        <v>1248562</v>
      </c>
    </row>
    <row r="27" spans="1:15" ht="12.75">
      <c r="A27" s="2"/>
      <c r="B27" s="2"/>
      <c r="C27" s="2"/>
      <c r="D27" s="129"/>
      <c r="E27" s="15"/>
      <c r="F27" s="129"/>
      <c r="G27" s="15"/>
      <c r="H27" s="129"/>
      <c r="I27" s="15"/>
      <c r="J27" s="129"/>
      <c r="K27" s="15"/>
      <c r="L27" s="129"/>
      <c r="M27" s="15"/>
      <c r="N27" s="129"/>
      <c r="O27" s="15"/>
    </row>
    <row r="28" spans="1:15" ht="12.75">
      <c r="A28" s="5" t="s">
        <v>380</v>
      </c>
      <c r="B28" s="2"/>
      <c r="C28" s="2"/>
      <c r="D28" s="34"/>
      <c r="E28" s="18"/>
      <c r="F28" s="34"/>
      <c r="G28" s="18"/>
      <c r="H28" s="34"/>
      <c r="I28" s="18"/>
      <c r="J28" s="34"/>
      <c r="K28" s="18"/>
      <c r="L28" s="34"/>
      <c r="M28" s="18"/>
      <c r="N28" s="34"/>
      <c r="O28" s="18"/>
    </row>
    <row r="29" spans="1:15" ht="12.75">
      <c r="A29" s="16" t="s">
        <v>381</v>
      </c>
      <c r="B29" s="16"/>
      <c r="C29" s="16"/>
      <c r="D29" s="129">
        <v>69488</v>
      </c>
      <c r="E29" s="30">
        <v>72972</v>
      </c>
      <c r="F29" s="129">
        <v>490</v>
      </c>
      <c r="G29" s="30">
        <v>3372</v>
      </c>
      <c r="H29" s="129">
        <v>821</v>
      </c>
      <c r="I29" s="30">
        <v>304</v>
      </c>
      <c r="J29" s="129">
        <v>88</v>
      </c>
      <c r="K29" s="30">
        <v>2585</v>
      </c>
      <c r="L29" s="129">
        <v>0</v>
      </c>
      <c r="M29" s="31">
        <v>0</v>
      </c>
      <c r="N29" s="129">
        <f>+D29+F29+H29+J29+L29</f>
        <v>70887</v>
      </c>
      <c r="O29" s="22">
        <f>+E29+G29+I29+K29+M29</f>
        <v>79233</v>
      </c>
    </row>
    <row r="30" spans="1:15" ht="12.75">
      <c r="A30" s="16" t="s">
        <v>382</v>
      </c>
      <c r="B30" s="16"/>
      <c r="C30" s="16"/>
      <c r="D30" s="129">
        <v>80026</v>
      </c>
      <c r="E30" s="30">
        <v>74928</v>
      </c>
      <c r="F30" s="129">
        <v>3092</v>
      </c>
      <c r="G30" s="30">
        <v>2968</v>
      </c>
      <c r="H30" s="129">
        <v>3261</v>
      </c>
      <c r="I30" s="30">
        <v>4025</v>
      </c>
      <c r="J30" s="129">
        <v>1309</v>
      </c>
      <c r="K30" s="30">
        <v>750</v>
      </c>
      <c r="L30" s="129">
        <v>0</v>
      </c>
      <c r="M30" s="31">
        <v>0</v>
      </c>
      <c r="N30" s="129">
        <f>+D30+F30+H30+J30+L30</f>
        <v>87688</v>
      </c>
      <c r="O30" s="22">
        <f>+E30+G30+I30+K30+M30</f>
        <v>82671</v>
      </c>
    </row>
    <row r="31" spans="1:15" ht="12.75">
      <c r="A31" s="16" t="s">
        <v>383</v>
      </c>
      <c r="B31" s="16"/>
      <c r="C31" s="16"/>
      <c r="D31" s="34"/>
      <c r="E31" s="35"/>
      <c r="F31" s="34"/>
      <c r="G31" s="35"/>
      <c r="H31" s="34"/>
      <c r="I31" s="35"/>
      <c r="J31" s="34"/>
      <c r="K31" s="35"/>
      <c r="L31" s="34"/>
      <c r="M31" s="31"/>
      <c r="N31" s="34"/>
      <c r="O31" s="35"/>
    </row>
    <row r="32" spans="1:15" ht="13.5" thickBot="1">
      <c r="A32" s="16" t="s">
        <v>384</v>
      </c>
      <c r="B32" s="16"/>
      <c r="C32" s="16"/>
      <c r="D32" s="132">
        <v>338840</v>
      </c>
      <c r="E32" s="36">
        <v>190042</v>
      </c>
      <c r="F32" s="132">
        <v>-7945</v>
      </c>
      <c r="G32" s="36">
        <v>23552</v>
      </c>
      <c r="H32" s="132">
        <v>-4120</v>
      </c>
      <c r="I32" s="36">
        <v>-5579</v>
      </c>
      <c r="J32" s="132">
        <v>18883</v>
      </c>
      <c r="K32" s="36">
        <v>0</v>
      </c>
      <c r="L32" s="132">
        <v>0</v>
      </c>
      <c r="M32" s="36">
        <v>0</v>
      </c>
      <c r="N32" s="132">
        <f>+D32+F32+H32+J32+L32</f>
        <v>345658</v>
      </c>
      <c r="O32" s="37">
        <f>+E32+G32+I32+K32+M32</f>
        <v>208015</v>
      </c>
    </row>
    <row r="33" spans="1:15" ht="12.75">
      <c r="A33" s="2"/>
      <c r="B33" s="2"/>
      <c r="C33" s="2"/>
      <c r="D33" s="129"/>
      <c r="E33" s="15"/>
      <c r="F33" s="129"/>
      <c r="G33" s="15"/>
      <c r="H33" s="129"/>
      <c r="I33" s="15"/>
      <c r="J33" s="129"/>
      <c r="K33" s="15"/>
      <c r="L33" s="129"/>
      <c r="M33" s="15"/>
      <c r="N33" s="129"/>
      <c r="O33" s="15"/>
    </row>
    <row r="34" spans="1:15" ht="12.75">
      <c r="A34" s="2"/>
      <c r="B34" s="2"/>
      <c r="C34" s="2"/>
      <c r="D34" s="129"/>
      <c r="E34" s="15"/>
      <c r="F34" s="129"/>
      <c r="G34" s="15"/>
      <c r="H34" s="129"/>
      <c r="I34" s="15"/>
      <c r="J34" s="129"/>
      <c r="K34" s="15"/>
      <c r="L34" s="129"/>
      <c r="M34" s="15"/>
      <c r="N34" s="129"/>
      <c r="O34" s="15"/>
    </row>
    <row r="35" spans="1:15" ht="12.75">
      <c r="A35" s="2"/>
      <c r="B35" s="2"/>
      <c r="C35" s="2"/>
      <c r="D35" s="111" t="s">
        <v>574</v>
      </c>
      <c r="E35" s="21" t="s">
        <v>385</v>
      </c>
      <c r="F35" s="111" t="s">
        <v>574</v>
      </c>
      <c r="G35" s="21" t="s">
        <v>385</v>
      </c>
      <c r="H35" s="111" t="s">
        <v>574</v>
      </c>
      <c r="I35" s="21" t="s">
        <v>385</v>
      </c>
      <c r="J35" s="111" t="s">
        <v>574</v>
      </c>
      <c r="K35" s="21" t="s">
        <v>385</v>
      </c>
      <c r="L35" s="111" t="s">
        <v>574</v>
      </c>
      <c r="M35" s="21" t="s">
        <v>385</v>
      </c>
      <c r="N35" s="111" t="s">
        <v>574</v>
      </c>
      <c r="O35" s="21" t="s">
        <v>385</v>
      </c>
    </row>
    <row r="36" spans="1:15" ht="12.75">
      <c r="A36" s="2"/>
      <c r="B36" s="2"/>
      <c r="C36" s="2"/>
      <c r="D36" s="112" t="s">
        <v>3</v>
      </c>
      <c r="E36" s="22" t="s">
        <v>3</v>
      </c>
      <c r="F36" s="112" t="s">
        <v>3</v>
      </c>
      <c r="G36" s="22" t="s">
        <v>3</v>
      </c>
      <c r="H36" s="112" t="s">
        <v>3</v>
      </c>
      <c r="I36" s="22" t="s">
        <v>3</v>
      </c>
      <c r="J36" s="112" t="s">
        <v>3</v>
      </c>
      <c r="K36" s="22" t="s">
        <v>3</v>
      </c>
      <c r="L36" s="112" t="s">
        <v>3</v>
      </c>
      <c r="M36" s="22" t="s">
        <v>3</v>
      </c>
      <c r="N36" s="112" t="s">
        <v>3</v>
      </c>
      <c r="O36" s="22" t="s">
        <v>3</v>
      </c>
    </row>
    <row r="37" spans="1:15" ht="12.75">
      <c r="A37" s="5" t="s">
        <v>386</v>
      </c>
      <c r="B37" s="2"/>
      <c r="C37" s="2"/>
      <c r="D37" s="34"/>
      <c r="E37" s="18"/>
      <c r="F37" s="34"/>
      <c r="G37" s="18"/>
      <c r="H37" s="34"/>
      <c r="I37" s="18"/>
      <c r="J37" s="34"/>
      <c r="K37" s="18"/>
      <c r="L37" s="34"/>
      <c r="M37" s="18"/>
      <c r="N37" s="34"/>
      <c r="O37" s="18"/>
    </row>
    <row r="38" spans="1:15" ht="12.75">
      <c r="A38" s="16" t="s">
        <v>387</v>
      </c>
      <c r="B38" s="16"/>
      <c r="C38" s="16"/>
      <c r="D38" s="129">
        <v>195220934</v>
      </c>
      <c r="E38" s="30">
        <v>187080016</v>
      </c>
      <c r="F38" s="129">
        <v>10794072</v>
      </c>
      <c r="G38" s="30">
        <v>10973432</v>
      </c>
      <c r="H38" s="129">
        <v>15513544</v>
      </c>
      <c r="I38" s="30">
        <v>5283241</v>
      </c>
      <c r="J38" s="129">
        <v>278589</v>
      </c>
      <c r="K38" s="30">
        <v>298022</v>
      </c>
      <c r="L38" s="129">
        <v>-12876508</v>
      </c>
      <c r="M38" s="30">
        <v>-11759499</v>
      </c>
      <c r="N38" s="112">
        <f>+D38+F38+H38+J38+L38</f>
        <v>208930631</v>
      </c>
      <c r="O38" s="31">
        <f>+E38+G38+I38+K38+M38</f>
        <v>191875212</v>
      </c>
    </row>
    <row r="39" spans="1:15" ht="12.75">
      <c r="A39" s="16" t="s">
        <v>388</v>
      </c>
      <c r="B39" s="16"/>
      <c r="C39" s="16"/>
      <c r="D39" s="34">
        <v>5594</v>
      </c>
      <c r="E39" s="35">
        <v>6164</v>
      </c>
      <c r="F39" s="34">
        <v>0</v>
      </c>
      <c r="G39" s="35">
        <v>0</v>
      </c>
      <c r="H39" s="34">
        <v>0</v>
      </c>
      <c r="I39" s="35">
        <v>0</v>
      </c>
      <c r="J39" s="34">
        <v>781</v>
      </c>
      <c r="K39" s="31">
        <v>13884</v>
      </c>
      <c r="L39" s="34">
        <v>0</v>
      </c>
      <c r="M39" s="35">
        <v>0</v>
      </c>
      <c r="N39" s="130">
        <f>+D39+F39+H39+J39+L39</f>
        <v>6375</v>
      </c>
      <c r="O39" s="26">
        <f>+E39+G39+I39+K39+M39</f>
        <v>20048</v>
      </c>
    </row>
    <row r="40" spans="1:15" ht="13.5" thickBot="1">
      <c r="A40" s="16" t="s">
        <v>389</v>
      </c>
      <c r="B40" s="16"/>
      <c r="C40" s="16"/>
      <c r="D40" s="131">
        <f aca="true" t="shared" si="5" ref="D40:O40">+D38+D39</f>
        <v>195226528</v>
      </c>
      <c r="E40" s="38">
        <f t="shared" si="5"/>
        <v>187086180</v>
      </c>
      <c r="F40" s="131">
        <f t="shared" si="5"/>
        <v>10794072</v>
      </c>
      <c r="G40" s="38">
        <f t="shared" si="5"/>
        <v>10973432</v>
      </c>
      <c r="H40" s="131">
        <f t="shared" si="5"/>
        <v>15513544</v>
      </c>
      <c r="I40" s="38">
        <f t="shared" si="5"/>
        <v>5283241</v>
      </c>
      <c r="J40" s="131">
        <f t="shared" si="5"/>
        <v>279370</v>
      </c>
      <c r="K40" s="38">
        <f t="shared" si="5"/>
        <v>311906</v>
      </c>
      <c r="L40" s="131">
        <f t="shared" si="5"/>
        <v>-12876508</v>
      </c>
      <c r="M40" s="38">
        <f t="shared" si="5"/>
        <v>-11759499</v>
      </c>
      <c r="N40" s="131">
        <f t="shared" si="5"/>
        <v>208937006</v>
      </c>
      <c r="O40" s="38">
        <f t="shared" si="5"/>
        <v>191895260</v>
      </c>
    </row>
    <row r="41" spans="1:15" ht="12.75">
      <c r="A41" s="16"/>
      <c r="B41" s="16"/>
      <c r="C41" s="16"/>
      <c r="D41" s="34"/>
      <c r="E41" s="35"/>
      <c r="F41" s="34"/>
      <c r="G41" s="35"/>
      <c r="H41" s="34"/>
      <c r="I41" s="35"/>
      <c r="J41" s="34"/>
      <c r="K41" s="35"/>
      <c r="L41" s="34"/>
      <c r="M41" s="35"/>
      <c r="N41" s="129"/>
      <c r="O41" s="35"/>
    </row>
    <row r="42" spans="1:15" ht="13.5" thickBot="1">
      <c r="A42" s="16" t="s">
        <v>390</v>
      </c>
      <c r="B42" s="16"/>
      <c r="C42" s="16"/>
      <c r="D42" s="132">
        <v>177920936</v>
      </c>
      <c r="E42" s="36">
        <v>170141103</v>
      </c>
      <c r="F42" s="132">
        <v>9380736</v>
      </c>
      <c r="G42" s="36">
        <v>9584975</v>
      </c>
      <c r="H42" s="132">
        <v>12156828</v>
      </c>
      <c r="I42" s="36">
        <v>3950914</v>
      </c>
      <c r="J42" s="132">
        <v>166547</v>
      </c>
      <c r="K42" s="36">
        <v>166828</v>
      </c>
      <c r="L42" s="132">
        <v>-8471833</v>
      </c>
      <c r="M42" s="36">
        <v>-8802313</v>
      </c>
      <c r="N42" s="132">
        <f>+D42+F42+H42+J42+L42</f>
        <v>191153214</v>
      </c>
      <c r="O42" s="36">
        <f>+E42+G42+I42+K42+M42</f>
        <v>175041507</v>
      </c>
    </row>
    <row r="43" spans="1:15" ht="12.75">
      <c r="A43" s="2"/>
      <c r="B43" s="2"/>
      <c r="C43" s="2"/>
      <c r="D43" s="34"/>
      <c r="E43" s="18"/>
      <c r="F43" s="34"/>
      <c r="G43" s="18"/>
      <c r="H43" s="34"/>
      <c r="I43" s="18"/>
      <c r="J43" s="34"/>
      <c r="K43" s="18"/>
      <c r="L43" s="34"/>
      <c r="M43" s="18"/>
      <c r="N43" s="34"/>
      <c r="O43" s="18"/>
    </row>
    <row r="44" spans="1:15" ht="12.75">
      <c r="A44" s="16"/>
      <c r="B44" s="16"/>
      <c r="C44" s="16"/>
      <c r="D44" s="34"/>
      <c r="E44" s="35"/>
      <c r="F44" s="34"/>
      <c r="G44" s="35"/>
      <c r="H44" s="34"/>
      <c r="I44" s="35"/>
      <c r="J44" s="34"/>
      <c r="K44" s="35"/>
      <c r="L44" s="34"/>
      <c r="M44" s="35"/>
      <c r="N44" s="34"/>
      <c r="O44" s="35"/>
    </row>
    <row r="45" spans="1:15" ht="12.75">
      <c r="A45" s="10" t="s">
        <v>391</v>
      </c>
      <c r="B45" s="2"/>
      <c r="C45" s="2"/>
      <c r="D45" s="34"/>
      <c r="E45" s="18"/>
      <c r="F45" s="34"/>
      <c r="G45" s="18"/>
      <c r="H45" s="34"/>
      <c r="I45" s="18"/>
      <c r="J45" s="34"/>
      <c r="K45" s="18"/>
      <c r="L45" s="34"/>
      <c r="M45" s="18"/>
      <c r="N45" s="34"/>
      <c r="O45" s="18"/>
    </row>
    <row r="46" spans="1:15" ht="12.75" customHeight="1">
      <c r="A46" s="5"/>
      <c r="B46" s="5"/>
      <c r="C46" s="5"/>
      <c r="D46" s="163" t="s">
        <v>392</v>
      </c>
      <c r="E46" s="163"/>
      <c r="L46" s="34"/>
      <c r="M46" s="18"/>
      <c r="N46" s="34"/>
      <c r="O46" s="18"/>
    </row>
    <row r="47" spans="1:15" ht="12.75" customHeight="1">
      <c r="A47" s="5"/>
      <c r="B47" s="5"/>
      <c r="C47" s="5"/>
      <c r="D47" s="163" t="s">
        <v>393</v>
      </c>
      <c r="E47" s="163"/>
      <c r="F47" s="163" t="s">
        <v>394</v>
      </c>
      <c r="G47" s="163"/>
      <c r="H47" s="163" t="s">
        <v>381</v>
      </c>
      <c r="I47" s="163"/>
      <c r="J47" s="163" t="s">
        <v>387</v>
      </c>
      <c r="K47" s="163"/>
      <c r="N47" s="34"/>
      <c r="O47" s="18"/>
    </row>
    <row r="48" spans="1:15" ht="12.75">
      <c r="A48" s="39"/>
      <c r="B48" s="39"/>
      <c r="C48" s="39"/>
      <c r="D48" s="111" t="s">
        <v>574</v>
      </c>
      <c r="E48" s="21" t="s">
        <v>575</v>
      </c>
      <c r="F48" s="111" t="s">
        <v>574</v>
      </c>
      <c r="G48" s="21" t="s">
        <v>575</v>
      </c>
      <c r="H48" s="111" t="s">
        <v>574</v>
      </c>
      <c r="I48" s="21" t="s">
        <v>575</v>
      </c>
      <c r="J48" s="111" t="s">
        <v>574</v>
      </c>
      <c r="K48" s="21" t="s">
        <v>385</v>
      </c>
      <c r="N48" s="135"/>
      <c r="O48" s="40"/>
    </row>
    <row r="49" spans="1:15" ht="12.75">
      <c r="A49" s="5"/>
      <c r="B49" s="5"/>
      <c r="C49" s="5"/>
      <c r="D49" s="112" t="s">
        <v>3</v>
      </c>
      <c r="E49" s="22" t="s">
        <v>3</v>
      </c>
      <c r="F49" s="112" t="s">
        <v>3</v>
      </c>
      <c r="G49" s="22" t="s">
        <v>3</v>
      </c>
      <c r="H49" s="112" t="s">
        <v>3</v>
      </c>
      <c r="I49" s="22" t="s">
        <v>3</v>
      </c>
      <c r="J49" s="112" t="s">
        <v>3</v>
      </c>
      <c r="K49" s="22" t="s">
        <v>3</v>
      </c>
      <c r="N49" s="34"/>
      <c r="O49" s="18"/>
    </row>
    <row r="50" spans="1:15" ht="12.75">
      <c r="A50" s="41" t="s">
        <v>138</v>
      </c>
      <c r="B50" s="4"/>
      <c r="C50" s="2"/>
      <c r="D50" s="112">
        <v>5753110</v>
      </c>
      <c r="E50" s="31">
        <v>7388474</v>
      </c>
      <c r="F50" s="112">
        <f>1895063-63000</f>
        <v>1832063</v>
      </c>
      <c r="G50" s="31">
        <v>4595856</v>
      </c>
      <c r="H50" s="112">
        <v>63684</v>
      </c>
      <c r="I50" s="31">
        <v>50718</v>
      </c>
      <c r="J50" s="112">
        <v>186928792</v>
      </c>
      <c r="K50" s="22">
        <v>172260910</v>
      </c>
      <c r="N50" s="34"/>
      <c r="O50" s="18"/>
    </row>
    <row r="51" spans="1:15" ht="12.75">
      <c r="A51" s="41" t="s">
        <v>395</v>
      </c>
      <c r="B51" s="4"/>
      <c r="C51" s="2"/>
      <c r="D51" s="112">
        <v>700870</v>
      </c>
      <c r="E51" s="31">
        <v>447803</v>
      </c>
      <c r="F51" s="112">
        <v>169088</v>
      </c>
      <c r="G51" s="31">
        <v>87352</v>
      </c>
      <c r="H51" s="112">
        <v>6392</v>
      </c>
      <c r="I51" s="31">
        <v>25683</v>
      </c>
      <c r="J51" s="112">
        <v>25579370</v>
      </c>
      <c r="K51" s="22">
        <v>21764859</v>
      </c>
      <c r="N51" s="34"/>
      <c r="O51" s="18"/>
    </row>
    <row r="52" spans="1:15" ht="12.75">
      <c r="A52" s="41" t="s">
        <v>396</v>
      </c>
      <c r="B52" s="4"/>
      <c r="C52" s="2"/>
      <c r="D52" s="130">
        <v>391785</v>
      </c>
      <c r="E52" s="146">
        <v>282722</v>
      </c>
      <c r="F52" s="130">
        <v>89981</v>
      </c>
      <c r="G52" s="146">
        <v>58091</v>
      </c>
      <c r="H52" s="130">
        <v>811</v>
      </c>
      <c r="I52" s="146">
        <v>2832</v>
      </c>
      <c r="J52" s="130">
        <v>9305352</v>
      </c>
      <c r="K52" s="26">
        <v>9628990</v>
      </c>
      <c r="N52" s="34"/>
      <c r="O52" s="18"/>
    </row>
    <row r="53" spans="1:15" ht="12.75">
      <c r="A53" s="41"/>
      <c r="B53" s="4"/>
      <c r="C53" s="2"/>
      <c r="D53" s="129">
        <f aca="true" t="shared" si="6" ref="D53:K53">SUM(D50:D52)</f>
        <v>6845765</v>
      </c>
      <c r="E53" s="15">
        <f t="shared" si="6"/>
        <v>8118999</v>
      </c>
      <c r="F53" s="129">
        <f t="shared" si="6"/>
        <v>2091132</v>
      </c>
      <c r="G53" s="30">
        <f t="shared" si="6"/>
        <v>4741299</v>
      </c>
      <c r="H53" s="129">
        <f t="shared" si="6"/>
        <v>70887</v>
      </c>
      <c r="I53" s="15">
        <f t="shared" si="6"/>
        <v>79233</v>
      </c>
      <c r="J53" s="129">
        <f t="shared" si="6"/>
        <v>221813514</v>
      </c>
      <c r="K53" s="15">
        <f t="shared" si="6"/>
        <v>203654759</v>
      </c>
      <c r="N53" s="34"/>
      <c r="O53" s="18"/>
    </row>
    <row r="54" spans="1:15" ht="12.75">
      <c r="A54" s="41" t="s">
        <v>364</v>
      </c>
      <c r="B54" s="4"/>
      <c r="C54" s="2"/>
      <c r="D54" s="112">
        <v>-387550</v>
      </c>
      <c r="E54" s="31">
        <v>-3051732</v>
      </c>
      <c r="F54" s="112">
        <v>-224648</v>
      </c>
      <c r="G54" s="31">
        <v>-2966959</v>
      </c>
      <c r="H54" s="112">
        <v>0</v>
      </c>
      <c r="I54" s="22">
        <v>0</v>
      </c>
      <c r="J54" s="112">
        <v>-12876508</v>
      </c>
      <c r="K54" s="22">
        <v>-11759499</v>
      </c>
      <c r="N54" s="34"/>
      <c r="O54" s="18"/>
    </row>
    <row r="55" spans="1:15" ht="13.5" thickBot="1">
      <c r="A55" s="41" t="s">
        <v>365</v>
      </c>
      <c r="B55" s="4"/>
      <c r="C55" s="2"/>
      <c r="D55" s="131">
        <f>SUM(D53:D54)</f>
        <v>6458215</v>
      </c>
      <c r="E55" s="14">
        <f>SUM(E53:E54)</f>
        <v>5067267</v>
      </c>
      <c r="F55" s="131">
        <f>SUM(F53:F54)</f>
        <v>1866484</v>
      </c>
      <c r="G55" s="38">
        <f>+G53+G54</f>
        <v>1774340</v>
      </c>
      <c r="H55" s="131">
        <f>SUM(H53:H54)</f>
        <v>70887</v>
      </c>
      <c r="I55" s="14">
        <f>SUM(I53:I54)</f>
        <v>79233</v>
      </c>
      <c r="J55" s="131">
        <f>SUM(J53:J54)</f>
        <v>208937006</v>
      </c>
      <c r="K55" s="14">
        <f>SUM(K53:K54)</f>
        <v>191895260</v>
      </c>
      <c r="N55" s="34"/>
      <c r="O55" s="18"/>
    </row>
  </sheetData>
  <mergeCells count="14">
    <mergeCell ref="J8:K8"/>
    <mergeCell ref="L8:M8"/>
    <mergeCell ref="N8:O8"/>
    <mergeCell ref="D46:E46"/>
    <mergeCell ref="A1:O1"/>
    <mergeCell ref="A2:O2"/>
    <mergeCell ref="A3:O3"/>
    <mergeCell ref="J47:K47"/>
    <mergeCell ref="F47:G47"/>
    <mergeCell ref="H47:I47"/>
    <mergeCell ref="D8:E8"/>
    <mergeCell ref="F8:G8"/>
    <mergeCell ref="H8:I8"/>
    <mergeCell ref="D47:E47"/>
  </mergeCells>
  <printOptions/>
  <pageMargins left="0.53" right="0.49" top="0.52" bottom="0.32" header="0.39" footer="0.32"/>
  <pageSetup fitToHeight="2"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sheetPr>
    <tabColor indexed="11"/>
  </sheetPr>
  <dimension ref="A1:N79"/>
  <sheetViews>
    <sheetView view="pageBreakPreview" zoomScaleSheetLayoutView="100" workbookViewId="0" topLeftCell="A1">
      <selection activeCell="H77" sqref="H77"/>
    </sheetView>
  </sheetViews>
  <sheetFormatPr defaultColWidth="9.140625" defaultRowHeight="12.75"/>
  <cols>
    <col min="1" max="1" width="5.7109375" style="2" customWidth="1"/>
    <col min="2" max="2" width="1.7109375" style="2" customWidth="1"/>
    <col min="3" max="3" width="49.57421875" style="2" customWidth="1"/>
    <col min="4" max="4" width="13.7109375" style="5" customWidth="1"/>
    <col min="5" max="5" width="0.85546875" style="2" customWidth="1"/>
    <col min="6" max="6" width="13.7109375" style="5" customWidth="1"/>
    <col min="7" max="7" width="0.85546875" style="2" customWidth="1"/>
    <col min="8" max="8" width="13.7109375" style="5" customWidth="1"/>
    <col min="9" max="9" width="0.85546875" style="2" customWidth="1"/>
    <col min="10" max="10" width="13.7109375" style="2" customWidth="1"/>
    <col min="11" max="11" width="0.85546875" style="2" customWidth="1"/>
    <col min="12" max="12" width="13.7109375" style="2" customWidth="1"/>
    <col min="13" max="13" width="0.85546875" style="2" customWidth="1"/>
    <col min="14" max="14" width="13.7109375" style="2" customWidth="1"/>
    <col min="15" max="16384" width="9.140625" style="2" customWidth="1"/>
  </cols>
  <sheetData>
    <row r="1" spans="1:14" ht="12.75">
      <c r="A1" s="160" t="s">
        <v>354</v>
      </c>
      <c r="B1" s="160"/>
      <c r="C1" s="160"/>
      <c r="D1" s="160"/>
      <c r="E1" s="160"/>
      <c r="F1" s="160"/>
      <c r="G1" s="160"/>
      <c r="H1" s="160"/>
      <c r="I1" s="160"/>
      <c r="J1" s="160"/>
      <c r="K1" s="160"/>
      <c r="L1" s="160"/>
      <c r="M1" s="160"/>
      <c r="N1" s="160"/>
    </row>
    <row r="2" spans="1:14" ht="12.75">
      <c r="A2" s="160" t="s">
        <v>355</v>
      </c>
      <c r="B2" s="160"/>
      <c r="C2" s="160"/>
      <c r="D2" s="160"/>
      <c r="E2" s="160"/>
      <c r="F2" s="160"/>
      <c r="G2" s="160"/>
      <c r="H2" s="160"/>
      <c r="I2" s="160"/>
      <c r="J2" s="160"/>
      <c r="K2" s="160"/>
      <c r="L2" s="160"/>
      <c r="M2" s="160"/>
      <c r="N2" s="160"/>
    </row>
    <row r="3" spans="1:14" ht="12.75">
      <c r="A3" s="160" t="s">
        <v>0</v>
      </c>
      <c r="B3" s="160"/>
      <c r="C3" s="160"/>
      <c r="D3" s="160"/>
      <c r="E3" s="160"/>
      <c r="F3" s="160"/>
      <c r="G3" s="160"/>
      <c r="H3" s="160"/>
      <c r="I3" s="160"/>
      <c r="J3" s="160"/>
      <c r="K3" s="160"/>
      <c r="L3" s="160"/>
      <c r="M3" s="160"/>
      <c r="N3" s="160"/>
    </row>
    <row r="5" spans="1:3" ht="12.75">
      <c r="A5" s="4" t="s">
        <v>139</v>
      </c>
      <c r="B5" s="10" t="s">
        <v>545</v>
      </c>
      <c r="C5" s="10"/>
    </row>
    <row r="7" ht="12.75">
      <c r="B7" s="2" t="s">
        <v>419</v>
      </c>
    </row>
    <row r="8" ht="12.75">
      <c r="B8" s="2" t="s">
        <v>418</v>
      </c>
    </row>
    <row r="11" ht="12.75">
      <c r="B11" s="2" t="s">
        <v>400</v>
      </c>
    </row>
    <row r="13" spans="4:14" ht="12.75">
      <c r="D13" s="160" t="s">
        <v>140</v>
      </c>
      <c r="E13" s="160"/>
      <c r="F13" s="160"/>
      <c r="G13" s="160"/>
      <c r="H13" s="160"/>
      <c r="I13" s="4"/>
      <c r="J13" s="160" t="s">
        <v>140</v>
      </c>
      <c r="K13" s="160"/>
      <c r="L13" s="160"/>
      <c r="M13" s="160"/>
      <c r="N13" s="160"/>
    </row>
    <row r="14" spans="4:14" ht="12.75">
      <c r="D14" s="165" t="s">
        <v>572</v>
      </c>
      <c r="E14" s="165"/>
      <c r="F14" s="165"/>
      <c r="G14" s="165"/>
      <c r="H14" s="165"/>
      <c r="I14" s="7"/>
      <c r="J14" s="165" t="s">
        <v>358</v>
      </c>
      <c r="K14" s="165"/>
      <c r="L14" s="165"/>
      <c r="M14" s="165"/>
      <c r="N14" s="165"/>
    </row>
    <row r="15" spans="4:14" ht="12.75">
      <c r="D15" s="6"/>
      <c r="E15" s="6"/>
      <c r="F15" s="11" t="s">
        <v>143</v>
      </c>
      <c r="G15" s="6"/>
      <c r="H15" s="11" t="s">
        <v>146</v>
      </c>
      <c r="I15" s="7"/>
      <c r="J15" s="6"/>
      <c r="K15" s="6"/>
      <c r="L15" s="11" t="s">
        <v>143</v>
      </c>
      <c r="M15" s="6"/>
      <c r="N15" s="11" t="s">
        <v>146</v>
      </c>
    </row>
    <row r="16" spans="4:14" ht="12.75">
      <c r="D16" s="4" t="s">
        <v>141</v>
      </c>
      <c r="E16" s="4"/>
      <c r="F16" s="4" t="s">
        <v>144</v>
      </c>
      <c r="G16" s="4"/>
      <c r="H16" s="4" t="s">
        <v>147</v>
      </c>
      <c r="I16" s="4"/>
      <c r="J16" s="4" t="s">
        <v>141</v>
      </c>
      <c r="K16" s="4"/>
      <c r="L16" s="4" t="s">
        <v>144</v>
      </c>
      <c r="M16" s="4"/>
      <c r="N16" s="4" t="s">
        <v>147</v>
      </c>
    </row>
    <row r="17" spans="4:14" ht="12.75">
      <c r="D17" s="4" t="s">
        <v>142</v>
      </c>
      <c r="E17" s="4"/>
      <c r="F17" s="4" t="s">
        <v>145</v>
      </c>
      <c r="G17" s="4"/>
      <c r="H17" s="4" t="s">
        <v>142</v>
      </c>
      <c r="I17" s="4"/>
      <c r="J17" s="4" t="s">
        <v>142</v>
      </c>
      <c r="K17" s="4"/>
      <c r="L17" s="4" t="s">
        <v>145</v>
      </c>
      <c r="M17" s="4"/>
      <c r="N17" s="4" t="s">
        <v>142</v>
      </c>
    </row>
    <row r="18" spans="2:14" ht="12.75">
      <c r="B18" s="10" t="s">
        <v>2</v>
      </c>
      <c r="C18" s="10"/>
      <c r="D18" s="4" t="s">
        <v>3</v>
      </c>
      <c r="E18" s="4"/>
      <c r="F18" s="4" t="s">
        <v>3</v>
      </c>
      <c r="G18" s="4"/>
      <c r="H18" s="4" t="s">
        <v>3</v>
      </c>
      <c r="I18" s="4"/>
      <c r="J18" s="4" t="s">
        <v>3</v>
      </c>
      <c r="K18" s="4"/>
      <c r="L18" s="4" t="s">
        <v>3</v>
      </c>
      <c r="M18" s="4"/>
      <c r="N18" s="4" t="s">
        <v>3</v>
      </c>
    </row>
    <row r="20" spans="2:14" ht="12.75">
      <c r="B20" s="2" t="s">
        <v>148</v>
      </c>
      <c r="D20" s="17">
        <v>5421172</v>
      </c>
      <c r="E20" s="18"/>
      <c r="F20" s="17">
        <v>5421172</v>
      </c>
      <c r="G20" s="18"/>
      <c r="H20" s="17">
        <v>5215808</v>
      </c>
      <c r="I20" s="18"/>
      <c r="J20" s="18">
        <v>5320687</v>
      </c>
      <c r="K20" s="18"/>
      <c r="L20" s="18">
        <v>5320687</v>
      </c>
      <c r="M20" s="18"/>
      <c r="N20" s="18">
        <v>5148704</v>
      </c>
    </row>
    <row r="21" spans="2:14" ht="12.75">
      <c r="B21" s="2" t="s">
        <v>149</v>
      </c>
      <c r="D21" s="17">
        <v>6250552</v>
      </c>
      <c r="E21" s="18"/>
      <c r="F21" s="17">
        <v>3125276</v>
      </c>
      <c r="G21" s="18"/>
      <c r="H21" s="17">
        <v>2957513</v>
      </c>
      <c r="I21" s="18"/>
      <c r="J21" s="18">
        <v>5975347</v>
      </c>
      <c r="K21" s="18"/>
      <c r="L21" s="18">
        <v>2987673</v>
      </c>
      <c r="M21" s="18"/>
      <c r="N21" s="18">
        <v>2810889</v>
      </c>
    </row>
    <row r="22" spans="2:14" ht="12.75">
      <c r="B22" s="2" t="s">
        <v>150</v>
      </c>
      <c r="D22" s="17">
        <v>7843606</v>
      </c>
      <c r="E22" s="18"/>
      <c r="F22" s="17">
        <v>1568721</v>
      </c>
      <c r="G22" s="18"/>
      <c r="H22" s="17">
        <v>899629</v>
      </c>
      <c r="I22" s="18"/>
      <c r="J22" s="18">
        <v>8027254</v>
      </c>
      <c r="K22" s="18"/>
      <c r="L22" s="18">
        <v>1605451</v>
      </c>
      <c r="M22" s="18"/>
      <c r="N22" s="18">
        <v>475399</v>
      </c>
    </row>
    <row r="23" spans="2:14" ht="12.75">
      <c r="B23" s="2" t="s">
        <v>397</v>
      </c>
      <c r="D23" s="17">
        <v>689090</v>
      </c>
      <c r="E23" s="18"/>
      <c r="F23" s="17">
        <v>689090</v>
      </c>
      <c r="G23" s="18"/>
      <c r="H23" s="17">
        <v>496127</v>
      </c>
      <c r="I23" s="18"/>
      <c r="J23" s="18">
        <v>747516</v>
      </c>
      <c r="K23" s="18"/>
      <c r="L23" s="18">
        <v>747516</v>
      </c>
      <c r="M23" s="18"/>
      <c r="N23" s="18">
        <v>508866</v>
      </c>
    </row>
    <row r="24" spans="2:14" ht="12.75">
      <c r="B24" s="2" t="s">
        <v>151</v>
      </c>
      <c r="D24" s="17">
        <v>892776</v>
      </c>
      <c r="E24" s="18"/>
      <c r="F24" s="17">
        <v>446388</v>
      </c>
      <c r="G24" s="18"/>
      <c r="H24" s="17">
        <v>446388</v>
      </c>
      <c r="I24" s="18"/>
      <c r="J24" s="18">
        <v>393537</v>
      </c>
      <c r="K24" s="18"/>
      <c r="L24" s="18">
        <v>196769</v>
      </c>
      <c r="M24" s="18"/>
      <c r="N24" s="18">
        <v>196769</v>
      </c>
    </row>
    <row r="25" spans="2:14" ht="12.75">
      <c r="B25" s="2" t="s">
        <v>152</v>
      </c>
      <c r="D25" s="17"/>
      <c r="E25" s="18"/>
      <c r="F25" s="17"/>
      <c r="G25" s="18"/>
      <c r="H25" s="17"/>
      <c r="I25" s="18"/>
      <c r="J25" s="18"/>
      <c r="K25" s="18"/>
      <c r="L25" s="18"/>
      <c r="M25" s="18"/>
      <c r="N25" s="18"/>
    </row>
    <row r="26" spans="2:14" ht="12.75">
      <c r="B26" s="2" t="s">
        <v>317</v>
      </c>
      <c r="C26" s="2" t="s">
        <v>398</v>
      </c>
      <c r="D26" s="17">
        <v>46914497</v>
      </c>
      <c r="E26" s="18"/>
      <c r="F26" s="17">
        <v>0</v>
      </c>
      <c r="G26" s="18"/>
      <c r="H26" s="17">
        <v>0</v>
      </c>
      <c r="I26" s="18"/>
      <c r="J26" s="18">
        <v>39382518</v>
      </c>
      <c r="K26" s="18"/>
      <c r="L26" s="18">
        <v>0</v>
      </c>
      <c r="M26" s="18"/>
      <c r="N26" s="18">
        <v>0</v>
      </c>
    </row>
    <row r="27" spans="2:14" ht="12.75">
      <c r="B27" s="2" t="s">
        <v>317</v>
      </c>
      <c r="C27" s="2" t="s">
        <v>332</v>
      </c>
      <c r="D27" s="17">
        <v>6363427</v>
      </c>
      <c r="E27" s="18"/>
      <c r="F27" s="17">
        <v>3181714</v>
      </c>
      <c r="G27" s="18"/>
      <c r="H27" s="17">
        <v>1967800</v>
      </c>
      <c r="I27" s="18"/>
      <c r="J27" s="18">
        <v>5349646</v>
      </c>
      <c r="K27" s="18"/>
      <c r="L27" s="18">
        <v>2674823</v>
      </c>
      <c r="M27" s="18"/>
      <c r="N27" s="18">
        <v>1939408</v>
      </c>
    </row>
    <row r="28" spans="2:14" ht="12.75">
      <c r="B28" s="2" t="s">
        <v>153</v>
      </c>
      <c r="D28" s="17"/>
      <c r="E28" s="18"/>
      <c r="F28" s="17"/>
      <c r="G28" s="18"/>
      <c r="H28" s="17"/>
      <c r="I28" s="18"/>
      <c r="J28" s="18"/>
      <c r="K28" s="18"/>
      <c r="L28" s="18"/>
      <c r="M28" s="18"/>
      <c r="N28" s="18"/>
    </row>
    <row r="29" spans="2:14" ht="12.75">
      <c r="B29" s="2" t="s">
        <v>317</v>
      </c>
      <c r="C29" s="2" t="s">
        <v>333</v>
      </c>
      <c r="D29" s="17">
        <v>14692614</v>
      </c>
      <c r="E29" s="18"/>
      <c r="F29" s="17">
        <v>137290</v>
      </c>
      <c r="G29" s="18"/>
      <c r="H29" s="17">
        <v>105406</v>
      </c>
      <c r="I29" s="18"/>
      <c r="J29" s="18">
        <v>25495197</v>
      </c>
      <c r="K29" s="18"/>
      <c r="L29" s="18">
        <v>239934</v>
      </c>
      <c r="M29" s="18"/>
      <c r="N29" s="18">
        <v>90393</v>
      </c>
    </row>
    <row r="30" spans="2:14" ht="12.75">
      <c r="B30" s="2" t="s">
        <v>317</v>
      </c>
      <c r="C30" s="2" t="s">
        <v>334</v>
      </c>
      <c r="D30" s="17">
        <v>221927</v>
      </c>
      <c r="E30" s="18"/>
      <c r="F30" s="17">
        <v>11708</v>
      </c>
      <c r="G30" s="18"/>
      <c r="H30" s="17">
        <v>0</v>
      </c>
      <c r="I30" s="18"/>
      <c r="J30" s="18">
        <v>219892</v>
      </c>
      <c r="K30" s="18"/>
      <c r="L30" s="18">
        <v>10803</v>
      </c>
      <c r="M30" s="18"/>
      <c r="N30" s="18">
        <v>0</v>
      </c>
    </row>
    <row r="31" spans="2:14" ht="12.75">
      <c r="B31" s="2" t="s">
        <v>317</v>
      </c>
      <c r="C31" s="2" t="s">
        <v>335</v>
      </c>
      <c r="D31" s="17">
        <v>0</v>
      </c>
      <c r="E31" s="18"/>
      <c r="F31" s="17">
        <v>0</v>
      </c>
      <c r="G31" s="18"/>
      <c r="H31" s="17">
        <v>0</v>
      </c>
      <c r="I31" s="18"/>
      <c r="J31" s="18">
        <v>7461</v>
      </c>
      <c r="K31" s="18"/>
      <c r="L31" s="18">
        <v>0</v>
      </c>
      <c r="M31" s="18"/>
      <c r="N31" s="18">
        <v>0</v>
      </c>
    </row>
    <row r="32" spans="2:14" ht="12.75">
      <c r="B32" s="2" t="s">
        <v>154</v>
      </c>
      <c r="D32" s="17"/>
      <c r="E32" s="18"/>
      <c r="F32" s="17"/>
      <c r="G32" s="18"/>
      <c r="H32" s="17"/>
      <c r="I32" s="18"/>
      <c r="J32" s="18"/>
      <c r="K32" s="18"/>
      <c r="L32" s="18"/>
      <c r="M32" s="18"/>
      <c r="N32" s="18"/>
    </row>
    <row r="33" spans="2:14" ht="12.75">
      <c r="B33" s="2" t="s">
        <v>317</v>
      </c>
      <c r="C33" s="2" t="s">
        <v>333</v>
      </c>
      <c r="D33" s="17">
        <v>7666553</v>
      </c>
      <c r="E33" s="18"/>
      <c r="F33" s="17">
        <v>96414</v>
      </c>
      <c r="G33" s="18"/>
      <c r="H33" s="17">
        <v>28725</v>
      </c>
      <c r="I33" s="18"/>
      <c r="J33" s="18">
        <v>6856875</v>
      </c>
      <c r="K33" s="18"/>
      <c r="L33" s="18">
        <v>97558</v>
      </c>
      <c r="M33" s="18"/>
      <c r="N33" s="18">
        <v>14825</v>
      </c>
    </row>
    <row r="34" spans="2:14" ht="12.75">
      <c r="B34" s="2" t="s">
        <v>317</v>
      </c>
      <c r="C34" s="2" t="s">
        <v>334</v>
      </c>
      <c r="D34" s="17">
        <v>8123366</v>
      </c>
      <c r="E34" s="18"/>
      <c r="F34" s="17">
        <v>264285</v>
      </c>
      <c r="G34" s="18"/>
      <c r="H34" s="17">
        <v>46860</v>
      </c>
      <c r="I34" s="18"/>
      <c r="J34" s="18">
        <v>7156136</v>
      </c>
      <c r="K34" s="18"/>
      <c r="L34" s="18">
        <v>296026</v>
      </c>
      <c r="M34" s="18"/>
      <c r="N34" s="18">
        <v>51438</v>
      </c>
    </row>
    <row r="35" spans="2:14" ht="12.75">
      <c r="B35" s="2" t="s">
        <v>317</v>
      </c>
      <c r="C35" s="2" t="s">
        <v>335</v>
      </c>
      <c r="D35" s="17">
        <v>2551010</v>
      </c>
      <c r="E35" s="18"/>
      <c r="F35" s="17">
        <v>255099</v>
      </c>
      <c r="G35" s="18"/>
      <c r="H35" s="17">
        <v>29541</v>
      </c>
      <c r="I35" s="18"/>
      <c r="J35" s="18">
        <v>2266263</v>
      </c>
      <c r="K35" s="18"/>
      <c r="L35" s="18">
        <v>232562</v>
      </c>
      <c r="M35" s="18"/>
      <c r="N35" s="18">
        <v>36429</v>
      </c>
    </row>
    <row r="36" spans="2:14" ht="12.75">
      <c r="B36" s="2" t="s">
        <v>399</v>
      </c>
      <c r="D36" s="17">
        <v>2195349</v>
      </c>
      <c r="E36" s="18"/>
      <c r="F36" s="17">
        <v>0</v>
      </c>
      <c r="G36" s="18"/>
      <c r="H36" s="17">
        <v>0</v>
      </c>
      <c r="I36" s="18"/>
      <c r="J36" s="18">
        <v>2253492</v>
      </c>
      <c r="K36" s="18"/>
      <c r="L36" s="18">
        <v>0</v>
      </c>
      <c r="M36" s="18"/>
      <c r="N36" s="18"/>
    </row>
    <row r="37" spans="4:14" ht="13.5" thickBot="1">
      <c r="D37" s="68">
        <f>SUM(D20:D36)</f>
        <v>109825939</v>
      </c>
      <c r="E37" s="18"/>
      <c r="F37" s="68">
        <f>SUM(F20:F36)</f>
        <v>15197157</v>
      </c>
      <c r="G37" s="18"/>
      <c r="H37" s="68">
        <f>SUM(H20:H36)</f>
        <v>12193797</v>
      </c>
      <c r="I37" s="18"/>
      <c r="J37" s="42">
        <f>SUM(J20:J36)</f>
        <v>109451821</v>
      </c>
      <c r="K37" s="18"/>
      <c r="L37" s="42">
        <f>SUM(L20:L36)</f>
        <v>14409802</v>
      </c>
      <c r="M37" s="18"/>
      <c r="N37" s="42">
        <f>SUM(N20:N36)</f>
        <v>11273120</v>
      </c>
    </row>
    <row r="38" spans="4:14" ht="13.5" thickTop="1">
      <c r="D38" s="69"/>
      <c r="E38" s="18"/>
      <c r="F38" s="69"/>
      <c r="G38" s="18"/>
      <c r="H38" s="69"/>
      <c r="I38" s="18"/>
      <c r="J38" s="44"/>
      <c r="K38" s="18"/>
      <c r="L38" s="44"/>
      <c r="M38" s="18"/>
      <c r="N38" s="44"/>
    </row>
    <row r="39" spans="4:14" ht="12.75">
      <c r="D39" s="69"/>
      <c r="E39" s="18"/>
      <c r="F39" s="69"/>
      <c r="G39" s="18"/>
      <c r="H39" s="69"/>
      <c r="I39" s="18"/>
      <c r="J39" s="44"/>
      <c r="K39" s="18"/>
      <c r="L39" s="44"/>
      <c r="M39" s="18"/>
      <c r="N39" s="44"/>
    </row>
    <row r="40" spans="4:14" ht="12.75">
      <c r="D40" s="69"/>
      <c r="E40" s="18"/>
      <c r="F40" s="69"/>
      <c r="G40" s="18"/>
      <c r="H40" s="69"/>
      <c r="I40" s="18"/>
      <c r="J40" s="44"/>
      <c r="K40" s="18"/>
      <c r="L40" s="44"/>
      <c r="M40" s="18"/>
      <c r="N40" s="44"/>
    </row>
    <row r="41" spans="4:14" ht="12.75">
      <c r="D41" s="69"/>
      <c r="E41" s="18"/>
      <c r="F41" s="69"/>
      <c r="G41" s="18"/>
      <c r="H41" s="69"/>
      <c r="I41" s="18"/>
      <c r="J41" s="44"/>
      <c r="K41" s="18"/>
      <c r="L41" s="44"/>
      <c r="M41" s="18"/>
      <c r="N41" s="44"/>
    </row>
    <row r="42" spans="4:14" ht="12.75">
      <c r="D42" s="69"/>
      <c r="E42" s="18"/>
      <c r="F42" s="69"/>
      <c r="G42" s="18"/>
      <c r="H42" s="69"/>
      <c r="I42" s="18"/>
      <c r="J42" s="44"/>
      <c r="K42" s="18"/>
      <c r="L42" s="44"/>
      <c r="M42" s="18"/>
      <c r="N42" s="44"/>
    </row>
    <row r="43" spans="4:14" ht="12.75">
      <c r="D43" s="69"/>
      <c r="E43" s="18"/>
      <c r="F43" s="69"/>
      <c r="G43" s="18"/>
      <c r="H43" s="69"/>
      <c r="I43" s="18"/>
      <c r="J43" s="44"/>
      <c r="K43" s="18"/>
      <c r="L43" s="44"/>
      <c r="M43" s="18"/>
      <c r="N43" s="44"/>
    </row>
    <row r="44" spans="4:14" ht="12.75">
      <c r="D44" s="69"/>
      <c r="E44" s="18"/>
      <c r="F44" s="69"/>
      <c r="G44" s="18"/>
      <c r="H44" s="69"/>
      <c r="I44" s="18"/>
      <c r="J44" s="44"/>
      <c r="K44" s="18"/>
      <c r="L44" s="44"/>
      <c r="M44" s="18"/>
      <c r="N44" s="44"/>
    </row>
    <row r="47" spans="1:14" ht="12.75">
      <c r="A47" s="160" t="s">
        <v>354</v>
      </c>
      <c r="B47" s="160"/>
      <c r="C47" s="160"/>
      <c r="D47" s="160"/>
      <c r="E47" s="160"/>
      <c r="F47" s="160"/>
      <c r="G47" s="160"/>
      <c r="H47" s="160"/>
      <c r="I47" s="160"/>
      <c r="J47" s="160"/>
      <c r="K47" s="160"/>
      <c r="L47" s="160"/>
      <c r="M47" s="160"/>
      <c r="N47" s="160"/>
    </row>
    <row r="48" spans="1:14" ht="12.75">
      <c r="A48" s="160" t="s">
        <v>355</v>
      </c>
      <c r="B48" s="160"/>
      <c r="C48" s="160"/>
      <c r="D48" s="160"/>
      <c r="E48" s="160"/>
      <c r="F48" s="160"/>
      <c r="G48" s="160"/>
      <c r="H48" s="160"/>
      <c r="I48" s="160"/>
      <c r="J48" s="160"/>
      <c r="K48" s="160"/>
      <c r="L48" s="160"/>
      <c r="M48" s="160"/>
      <c r="N48" s="160"/>
    </row>
    <row r="49" spans="1:14" ht="12.75">
      <c r="A49" s="160" t="s">
        <v>0</v>
      </c>
      <c r="B49" s="160"/>
      <c r="C49" s="160"/>
      <c r="D49" s="160"/>
      <c r="E49" s="160"/>
      <c r="F49" s="160"/>
      <c r="G49" s="160"/>
      <c r="H49" s="160"/>
      <c r="I49" s="160"/>
      <c r="J49" s="160"/>
      <c r="K49" s="160"/>
      <c r="L49" s="160"/>
      <c r="M49" s="160"/>
      <c r="N49" s="160"/>
    </row>
    <row r="52" spans="1:3" ht="12.75">
      <c r="A52" s="4" t="s">
        <v>139</v>
      </c>
      <c r="B52" s="10" t="s">
        <v>546</v>
      </c>
      <c r="C52" s="10"/>
    </row>
    <row r="54" spans="4:14" ht="12.75">
      <c r="D54" s="160" t="s">
        <v>140</v>
      </c>
      <c r="E54" s="160"/>
      <c r="F54" s="160"/>
      <c r="G54" s="160"/>
      <c r="H54" s="160"/>
      <c r="I54" s="4"/>
      <c r="J54" s="160" t="s">
        <v>140</v>
      </c>
      <c r="K54" s="160"/>
      <c r="L54" s="160"/>
      <c r="M54" s="160"/>
      <c r="N54" s="160"/>
    </row>
    <row r="55" spans="4:14" ht="12.75">
      <c r="D55" s="165" t="s">
        <v>572</v>
      </c>
      <c r="E55" s="165"/>
      <c r="F55" s="165"/>
      <c r="G55" s="165"/>
      <c r="H55" s="165"/>
      <c r="I55" s="7"/>
      <c r="J55" s="165" t="s">
        <v>358</v>
      </c>
      <c r="K55" s="165"/>
      <c r="L55" s="165"/>
      <c r="M55" s="165"/>
      <c r="N55" s="165"/>
    </row>
    <row r="56" spans="4:14" ht="12.75">
      <c r="D56" s="6"/>
      <c r="E56" s="6"/>
      <c r="F56" s="11" t="s">
        <v>143</v>
      </c>
      <c r="G56" s="6"/>
      <c r="H56" s="11" t="s">
        <v>146</v>
      </c>
      <c r="I56" s="7"/>
      <c r="J56" s="6"/>
      <c r="K56" s="6"/>
      <c r="L56" s="11" t="s">
        <v>143</v>
      </c>
      <c r="M56" s="6"/>
      <c r="N56" s="11" t="s">
        <v>146</v>
      </c>
    </row>
    <row r="57" spans="4:14" ht="12.75">
      <c r="D57" s="4" t="s">
        <v>141</v>
      </c>
      <c r="E57" s="4"/>
      <c r="F57" s="4" t="s">
        <v>144</v>
      </c>
      <c r="G57" s="4"/>
      <c r="H57" s="4" t="s">
        <v>147</v>
      </c>
      <c r="I57" s="4"/>
      <c r="J57" s="4" t="s">
        <v>141</v>
      </c>
      <c r="K57" s="4"/>
      <c r="L57" s="4" t="s">
        <v>144</v>
      </c>
      <c r="M57" s="4"/>
      <c r="N57" s="4" t="s">
        <v>147</v>
      </c>
    </row>
    <row r="58" spans="4:14" ht="12.75">
      <c r="D58" s="4" t="s">
        <v>142</v>
      </c>
      <c r="E58" s="4"/>
      <c r="F58" s="4" t="s">
        <v>145</v>
      </c>
      <c r="G58" s="4"/>
      <c r="H58" s="4" t="s">
        <v>142</v>
      </c>
      <c r="I58" s="4"/>
      <c r="J58" s="4" t="s">
        <v>142</v>
      </c>
      <c r="K58" s="4"/>
      <c r="L58" s="4" t="s">
        <v>145</v>
      </c>
      <c r="M58" s="4"/>
      <c r="N58" s="4" t="s">
        <v>142</v>
      </c>
    </row>
    <row r="59" spans="2:14" ht="12.75">
      <c r="B59" s="10" t="s">
        <v>4</v>
      </c>
      <c r="C59" s="10"/>
      <c r="D59" s="4" t="s">
        <v>3</v>
      </c>
      <c r="E59" s="4"/>
      <c r="F59" s="4" t="s">
        <v>3</v>
      </c>
      <c r="G59" s="4"/>
      <c r="H59" s="4" t="s">
        <v>3</v>
      </c>
      <c r="I59" s="4"/>
      <c r="J59" s="4" t="s">
        <v>3</v>
      </c>
      <c r="K59" s="4"/>
      <c r="L59" s="4" t="s">
        <v>3</v>
      </c>
      <c r="M59" s="4"/>
      <c r="N59" s="4" t="s">
        <v>3</v>
      </c>
    </row>
    <row r="61" spans="2:14" ht="12.75">
      <c r="B61" s="2" t="s">
        <v>148</v>
      </c>
      <c r="D61" s="17">
        <v>4595144</v>
      </c>
      <c r="E61" s="18"/>
      <c r="F61" s="17">
        <v>4595144</v>
      </c>
      <c r="G61" s="18"/>
      <c r="H61" s="17">
        <v>4520103</v>
      </c>
      <c r="I61" s="18"/>
      <c r="J61" s="18">
        <v>4486618</v>
      </c>
      <c r="K61" s="18"/>
      <c r="L61" s="18">
        <v>4486618</v>
      </c>
      <c r="M61" s="18"/>
      <c r="N61" s="18">
        <v>4430077</v>
      </c>
    </row>
    <row r="62" spans="2:14" ht="12.75">
      <c r="B62" s="2" t="s">
        <v>149</v>
      </c>
      <c r="D62" s="17">
        <v>6229578</v>
      </c>
      <c r="E62" s="18"/>
      <c r="F62" s="17">
        <v>3114789</v>
      </c>
      <c r="G62" s="18"/>
      <c r="H62" s="17">
        <v>2948641</v>
      </c>
      <c r="I62" s="18"/>
      <c r="J62" s="18">
        <v>5965051</v>
      </c>
      <c r="K62" s="18"/>
      <c r="L62" s="18">
        <v>2982526</v>
      </c>
      <c r="M62" s="18"/>
      <c r="N62" s="18">
        <v>2808122</v>
      </c>
    </row>
    <row r="63" spans="2:14" ht="12.75">
      <c r="B63" s="2" t="s">
        <v>150</v>
      </c>
      <c r="D63" s="17">
        <v>7831410</v>
      </c>
      <c r="E63" s="18"/>
      <c r="F63" s="17">
        <v>1566282</v>
      </c>
      <c r="G63" s="18"/>
      <c r="H63" s="17">
        <v>898142</v>
      </c>
      <c r="I63" s="18"/>
      <c r="J63" s="18">
        <v>8006585</v>
      </c>
      <c r="K63" s="18"/>
      <c r="L63" s="18">
        <v>1601317</v>
      </c>
      <c r="M63" s="18"/>
      <c r="N63" s="18">
        <v>475177</v>
      </c>
    </row>
    <row r="64" spans="2:14" ht="12.75">
      <c r="B64" s="2" t="s">
        <v>397</v>
      </c>
      <c r="D64" s="17">
        <v>689090</v>
      </c>
      <c r="E64" s="18"/>
      <c r="F64" s="17">
        <v>689090</v>
      </c>
      <c r="G64" s="18"/>
      <c r="H64" s="17">
        <v>496127</v>
      </c>
      <c r="I64" s="18"/>
      <c r="J64" s="18">
        <v>747516</v>
      </c>
      <c r="K64" s="18"/>
      <c r="L64" s="18">
        <v>747516</v>
      </c>
      <c r="M64" s="18"/>
      <c r="N64" s="18">
        <v>508866</v>
      </c>
    </row>
    <row r="65" spans="2:14" ht="12.75">
      <c r="B65" s="2" t="s">
        <v>151</v>
      </c>
      <c r="D65" s="17">
        <v>276776</v>
      </c>
      <c r="E65" s="18"/>
      <c r="F65" s="17">
        <v>138388</v>
      </c>
      <c r="G65" s="18"/>
      <c r="H65" s="17">
        <v>138388</v>
      </c>
      <c r="I65" s="18"/>
      <c r="J65" s="18">
        <v>262429</v>
      </c>
      <c r="K65" s="18"/>
      <c r="L65" s="18">
        <v>131215</v>
      </c>
      <c r="M65" s="18"/>
      <c r="N65" s="18">
        <v>131215</v>
      </c>
    </row>
    <row r="66" spans="2:14" ht="12.75">
      <c r="B66" s="2" t="s">
        <v>152</v>
      </c>
      <c r="D66" s="17"/>
      <c r="E66" s="18"/>
      <c r="F66" s="17"/>
      <c r="G66" s="18"/>
      <c r="H66" s="17"/>
      <c r="I66" s="18"/>
      <c r="J66" s="18"/>
      <c r="K66" s="18"/>
      <c r="L66" s="18"/>
      <c r="M66" s="18"/>
      <c r="N66" s="18"/>
    </row>
    <row r="67" spans="2:14" ht="12.75">
      <c r="B67" s="2" t="s">
        <v>317</v>
      </c>
      <c r="C67" s="2" t="s">
        <v>398</v>
      </c>
      <c r="D67" s="17">
        <v>46876225</v>
      </c>
      <c r="E67" s="18"/>
      <c r="F67" s="17">
        <v>0</v>
      </c>
      <c r="G67" s="18"/>
      <c r="H67" s="17">
        <v>0</v>
      </c>
      <c r="I67" s="18"/>
      <c r="J67" s="18">
        <v>39030173</v>
      </c>
      <c r="K67" s="18"/>
      <c r="L67" s="18">
        <v>0</v>
      </c>
      <c r="M67" s="18"/>
      <c r="N67" s="18">
        <v>0</v>
      </c>
    </row>
    <row r="68" spans="2:14" ht="12.75">
      <c r="B68" s="2" t="s">
        <v>317</v>
      </c>
      <c r="C68" s="2" t="s">
        <v>332</v>
      </c>
      <c r="D68" s="17">
        <v>6225738</v>
      </c>
      <c r="E68" s="18"/>
      <c r="F68" s="17">
        <v>3112869</v>
      </c>
      <c r="G68" s="18"/>
      <c r="H68" s="17">
        <v>1898955</v>
      </c>
      <c r="I68" s="18"/>
      <c r="J68" s="18">
        <v>5318584</v>
      </c>
      <c r="K68" s="18"/>
      <c r="L68" s="18">
        <v>2659292</v>
      </c>
      <c r="M68" s="18"/>
      <c r="N68" s="18">
        <v>1923877</v>
      </c>
    </row>
    <row r="69" spans="2:14" ht="12.75">
      <c r="B69" s="2" t="s">
        <v>153</v>
      </c>
      <c r="D69" s="17"/>
      <c r="E69" s="18"/>
      <c r="F69" s="17"/>
      <c r="G69" s="18"/>
      <c r="H69" s="17"/>
      <c r="I69" s="18"/>
      <c r="J69" s="18"/>
      <c r="K69" s="18"/>
      <c r="L69" s="18"/>
      <c r="M69" s="18"/>
      <c r="N69" s="18"/>
    </row>
    <row r="70" spans="2:14" ht="12.75">
      <c r="B70" s="2" t="s">
        <v>317</v>
      </c>
      <c r="C70" s="2" t="s">
        <v>333</v>
      </c>
      <c r="D70" s="17">
        <v>14573178</v>
      </c>
      <c r="E70" s="18"/>
      <c r="F70" s="17">
        <v>137134</v>
      </c>
      <c r="G70" s="18"/>
      <c r="H70" s="17">
        <v>105273</v>
      </c>
      <c r="I70" s="18"/>
      <c r="J70" s="18">
        <v>25495197</v>
      </c>
      <c r="K70" s="18"/>
      <c r="L70" s="18">
        <v>239934</v>
      </c>
      <c r="M70" s="18"/>
      <c r="N70" s="18">
        <v>90393</v>
      </c>
    </row>
    <row r="71" spans="2:14" ht="12.75">
      <c r="B71" s="2" t="s">
        <v>317</v>
      </c>
      <c r="C71" s="2" t="s">
        <v>334</v>
      </c>
      <c r="D71" s="17">
        <v>221927</v>
      </c>
      <c r="E71" s="18"/>
      <c r="F71" s="17">
        <v>11474</v>
      </c>
      <c r="G71" s="18"/>
      <c r="H71" s="17">
        <v>0</v>
      </c>
      <c r="I71" s="18"/>
      <c r="J71" s="18">
        <v>208960</v>
      </c>
      <c r="K71" s="18"/>
      <c r="L71" s="18">
        <v>10803</v>
      </c>
      <c r="M71" s="18"/>
      <c r="N71" s="18">
        <v>0</v>
      </c>
    </row>
    <row r="72" spans="2:14" ht="12.75">
      <c r="B72" s="2" t="s">
        <v>154</v>
      </c>
      <c r="D72" s="17"/>
      <c r="E72" s="18"/>
      <c r="F72" s="17"/>
      <c r="G72" s="18"/>
      <c r="H72" s="17"/>
      <c r="I72" s="18"/>
      <c r="J72" s="18"/>
      <c r="K72" s="18"/>
      <c r="L72" s="18"/>
      <c r="M72" s="18"/>
      <c r="N72" s="18"/>
    </row>
    <row r="73" spans="2:14" ht="12.75">
      <c r="B73" s="2" t="s">
        <v>317</v>
      </c>
      <c r="C73" s="2" t="s">
        <v>333</v>
      </c>
      <c r="D73" s="17">
        <v>7571972</v>
      </c>
      <c r="E73" s="18"/>
      <c r="F73" s="17">
        <v>94650</v>
      </c>
      <c r="G73" s="18"/>
      <c r="H73" s="17">
        <v>26950</v>
      </c>
      <c r="I73" s="18"/>
      <c r="J73" s="18">
        <v>6586077</v>
      </c>
      <c r="K73" s="18"/>
      <c r="L73" s="18">
        <v>94520</v>
      </c>
      <c r="M73" s="18"/>
      <c r="N73" s="18">
        <v>14597</v>
      </c>
    </row>
    <row r="74" spans="2:14" ht="12.75">
      <c r="B74" s="2" t="s">
        <v>317</v>
      </c>
      <c r="C74" s="2" t="s">
        <v>334</v>
      </c>
      <c r="D74" s="17">
        <v>7932542</v>
      </c>
      <c r="E74" s="18"/>
      <c r="F74" s="17">
        <v>261774</v>
      </c>
      <c r="G74" s="18"/>
      <c r="H74" s="17">
        <v>44315</v>
      </c>
      <c r="I74" s="18"/>
      <c r="J74" s="18">
        <v>7027515</v>
      </c>
      <c r="K74" s="18"/>
      <c r="L74" s="18">
        <v>293750</v>
      </c>
      <c r="M74" s="18"/>
      <c r="N74" s="18">
        <v>45364</v>
      </c>
    </row>
    <row r="75" spans="2:14" ht="12.75">
      <c r="B75" s="2" t="s">
        <v>317</v>
      </c>
      <c r="C75" s="2" t="s">
        <v>335</v>
      </c>
      <c r="D75" s="17">
        <v>2523991</v>
      </c>
      <c r="E75" s="18"/>
      <c r="F75" s="17">
        <v>254599</v>
      </c>
      <c r="G75" s="18"/>
      <c r="H75" s="17">
        <v>28954</v>
      </c>
      <c r="I75" s="18"/>
      <c r="J75" s="18">
        <v>2235793</v>
      </c>
      <c r="K75" s="18"/>
      <c r="L75" s="18">
        <v>230391</v>
      </c>
      <c r="M75" s="18"/>
      <c r="N75" s="18">
        <v>35579</v>
      </c>
    </row>
    <row r="76" spans="2:14" ht="12.75">
      <c r="B76" s="2" t="s">
        <v>399</v>
      </c>
      <c r="D76" s="17">
        <v>2193673</v>
      </c>
      <c r="E76" s="18"/>
      <c r="F76" s="17">
        <v>0</v>
      </c>
      <c r="G76" s="18"/>
      <c r="H76" s="17">
        <v>0</v>
      </c>
      <c r="I76" s="18"/>
      <c r="J76" s="18">
        <v>2245253</v>
      </c>
      <c r="K76" s="18"/>
      <c r="L76" s="18">
        <v>0</v>
      </c>
      <c r="M76" s="18"/>
      <c r="N76" s="18"/>
    </row>
    <row r="77" spans="4:14" ht="13.5" thickBot="1">
      <c r="D77" s="68">
        <f>SUM(D61:D76)</f>
        <v>107741244</v>
      </c>
      <c r="E77" s="18"/>
      <c r="F77" s="68">
        <f>SUM(F61:F76)</f>
        <v>13976193</v>
      </c>
      <c r="G77" s="18"/>
      <c r="H77" s="68">
        <f>SUM(H61:H76)</f>
        <v>11105848</v>
      </c>
      <c r="I77" s="18"/>
      <c r="J77" s="42">
        <f>SUM(J61:J76)</f>
        <v>107615751</v>
      </c>
      <c r="K77" s="18"/>
      <c r="L77" s="42">
        <f>SUM(L61:L76)</f>
        <v>13477882</v>
      </c>
      <c r="M77" s="18"/>
      <c r="N77" s="42">
        <f>SUM(N61:N76)</f>
        <v>10463267</v>
      </c>
    </row>
    <row r="78" ht="13.5" thickTop="1"/>
    <row r="79" ht="12.75">
      <c r="B79" s="2" t="s">
        <v>155</v>
      </c>
    </row>
  </sheetData>
  <mergeCells count="14">
    <mergeCell ref="D14:H14"/>
    <mergeCell ref="J13:N13"/>
    <mergeCell ref="J14:N14"/>
    <mergeCell ref="D55:H55"/>
    <mergeCell ref="J55:N55"/>
    <mergeCell ref="A47:N47"/>
    <mergeCell ref="A48:N48"/>
    <mergeCell ref="A49:N49"/>
    <mergeCell ref="D54:H54"/>
    <mergeCell ref="J54:N54"/>
    <mergeCell ref="A1:N1"/>
    <mergeCell ref="A2:N2"/>
    <mergeCell ref="A3:N3"/>
    <mergeCell ref="D13:H13"/>
  </mergeCells>
  <printOptions/>
  <pageMargins left="0.5" right="0.49" top="0.5905511811023623" bottom="0.3937007874015748" header="0.5118110236220472" footer="0.5118110236220472"/>
  <pageSetup fitToHeight="4" horizontalDpi="600" verticalDpi="600" orientation="landscape" paperSize="9" scale="91"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Maybank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Maybank </dc:creator>
  <cp:keywords/>
  <dc:description/>
  <cp:lastModifiedBy>UserName</cp:lastModifiedBy>
  <cp:lastPrinted>2006-02-13T10:02:37Z</cp:lastPrinted>
  <dcterms:created xsi:type="dcterms:W3CDTF">2005-05-05T03:48:16Z</dcterms:created>
  <dcterms:modified xsi:type="dcterms:W3CDTF">2006-02-15T08:46:56Z</dcterms:modified>
  <cp:category/>
  <cp:version/>
  <cp:contentType/>
  <cp:contentStatus/>
</cp:coreProperties>
</file>